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7905" activeTab="0"/>
  </bookViews>
  <sheets>
    <sheet name="General Rules" sheetId="1" r:id="rId1"/>
    <sheet name="Section 8" sheetId="2" r:id="rId2"/>
    <sheet name="RAP-PAC" sheetId="3" r:id="rId3"/>
    <sheet name="Rent Supp" sheetId="4" r:id="rId4"/>
    <sheet name="Section 236" sheetId="5" r:id="rId5"/>
    <sheet name="BMIR" sheetId="6" r:id="rId6"/>
    <sheet name="PRAC" sheetId="7" r:id="rId7"/>
  </sheets>
  <definedNames>
    <definedName name="_xlnm.Print_Area" localSheetId="5">'BMIR'!$A$1:$I$27</definedName>
    <definedName name="_xlnm.Print_Area" localSheetId="0">'General Rules'!$A$4:$K$23</definedName>
    <definedName name="_xlnm.Print_Area" localSheetId="6">'PRAC'!$A$1:$J$50</definedName>
    <definedName name="_xlnm.Print_Area" localSheetId="2">'RAP-PAC'!$A$1:$H$40</definedName>
    <definedName name="_xlnm.Print_Area" localSheetId="3">'Rent Supp'!$A$1:$I$40</definedName>
    <definedName name="_xlnm.Print_Area" localSheetId="4">'Section 236'!$A$1:$I$46</definedName>
    <definedName name="_xlnm.Print_Area" localSheetId="1">'Section 8'!$A$1:$H$52</definedName>
  </definedNames>
  <calcPr fullCalcOnLoad="1"/>
</workbook>
</file>

<file path=xl/sharedStrings.xml><?xml version="1.0" encoding="utf-8"?>
<sst xmlns="http://schemas.openxmlformats.org/spreadsheetml/2006/main" count="286" uniqueCount="100">
  <si>
    <t>Welfare Rent</t>
  </si>
  <si>
    <t>30% of Gross Rent</t>
  </si>
  <si>
    <t>BMIR Rent</t>
  </si>
  <si>
    <t>110% of BMIR Rent</t>
  </si>
  <si>
    <t>Basic Rent</t>
  </si>
  <si>
    <t>Gross Rent</t>
  </si>
  <si>
    <t>Utility Allowance</t>
  </si>
  <si>
    <t>Tenant Rent Calculations</t>
  </si>
  <si>
    <t>Annual Income</t>
  </si>
  <si>
    <t>Adjusted Income</t>
  </si>
  <si>
    <t>Minimum Rent</t>
  </si>
  <si>
    <t>Contract Rent</t>
  </si>
  <si>
    <t>Monthly adjusted income</t>
  </si>
  <si>
    <t>30% of monthly adjusted</t>
  </si>
  <si>
    <t>Monthly gross income</t>
  </si>
  <si>
    <t>TTP</t>
  </si>
  <si>
    <t>Gross Rent - TTP</t>
  </si>
  <si>
    <t>Round to the penny</t>
  </si>
  <si>
    <t>Round to the dollar</t>
  </si>
  <si>
    <t>TTP Calculation</t>
  </si>
  <si>
    <t>Total Allowances</t>
  </si>
  <si>
    <t>Greater of minimum rent or Calculated TTP</t>
  </si>
  <si>
    <t>Greater of 30% of adjusted, 10% of gross, welfare rent</t>
  </si>
  <si>
    <t>Calculated TTP</t>
  </si>
  <si>
    <t>Tenant Rent</t>
  </si>
  <si>
    <t>Utility Reimbursement</t>
  </si>
  <si>
    <t>TTP-UA</t>
  </si>
  <si>
    <t>Annual Income / 12</t>
  </si>
  <si>
    <t>Monthly Adjusted * 0.30</t>
  </si>
  <si>
    <t>Adjusted Income / 12</t>
  </si>
  <si>
    <t>Monthly Gross * 0.10</t>
  </si>
  <si>
    <t>NA</t>
  </si>
  <si>
    <t>Gross Rent * 0.30</t>
  </si>
  <si>
    <t>Greater of 30% of Monthly Adjusted, 30% of Gross Rent</t>
  </si>
  <si>
    <t>Market Rent</t>
  </si>
  <si>
    <t>BMIR Income Limit</t>
  </si>
  <si>
    <t>If Annual Income &lt;= BMIR Income Limit pay the BMIR Rent.  Else Do Not Admit</t>
  </si>
  <si>
    <t>If Annual Income &lt;= 110% of the BMIR Income Limit pay the BMIR Rent.  Else pay 110% of the BMIR Rent</t>
  </si>
  <si>
    <t>110% of the BMIR Limit</t>
  </si>
  <si>
    <t>Without Utility Allowance</t>
  </si>
  <si>
    <t>With Utility Allowance</t>
  </si>
  <si>
    <t>Tenant Rent Calculation</t>
  </si>
  <si>
    <t>Lesser of the above and Market Rent</t>
  </si>
  <si>
    <t>Monthly Adjusted * 0.25</t>
  </si>
  <si>
    <t>Greater of 30% of adjusted, 25% adjusted, Basic Rent</t>
  </si>
  <si>
    <t>Contract Rent + Utility Allowance</t>
  </si>
  <si>
    <t>Operating Rent</t>
  </si>
  <si>
    <t>Operating Rent - Utility Allowance</t>
  </si>
  <si>
    <t>Lesser of the above and Gross Rent</t>
  </si>
  <si>
    <t>Lesser of TTP and Gross Rent</t>
  </si>
  <si>
    <t>At MI or IC, assistance may not be less than 10% of gross rent</t>
  </si>
  <si>
    <t>10% of Gross Rent</t>
  </si>
  <si>
    <t>Subsidy/Assistance</t>
  </si>
  <si>
    <t>Section 8--SubsidyType 1</t>
  </si>
  <si>
    <t>RAP/PAC--Subsidy Types 3 &amp; 9</t>
  </si>
  <si>
    <t>Rent Supplement--Subisdy Type 2</t>
  </si>
  <si>
    <t>Section 236--Subsidy Type 4</t>
  </si>
  <si>
    <t>BMIR--Subsidy Type 5</t>
  </si>
  <si>
    <t>PRAC--Subsidy Types 7 &amp; 8</t>
  </si>
  <si>
    <t>Apply Minimum Rent</t>
  </si>
  <si>
    <t>Greater of 30% of monthly adjusted or Basic Rent</t>
  </si>
  <si>
    <t>10% of monthly gross income</t>
  </si>
  <si>
    <t>30% of monthly adjusted income</t>
  </si>
  <si>
    <t>25% of monthly adjusted income</t>
  </si>
  <si>
    <t>No Minimum Rent Exception</t>
  </si>
  <si>
    <t>Tenant Rent At Recertification</t>
  </si>
  <si>
    <t>Tenant Rent At MI or IC</t>
  </si>
  <si>
    <t>Note: This will always be a whole number being 110% of a number that is rounded to the nearest $50</t>
  </si>
  <si>
    <t>Annual Income - Total Allowances (May not be less than 0)</t>
  </si>
  <si>
    <t>If a Minimum Rent Exception Applies</t>
  </si>
  <si>
    <t>110% of BMIR Rent rounded to the penny</t>
  </si>
  <si>
    <t>110% of BMIR Rent rounded to the dollar</t>
  </si>
  <si>
    <t>Data entry in RED fields only</t>
  </si>
  <si>
    <t>Next round to the nearest penny.</t>
  </si>
  <si>
    <t>Whenever multiplying or dividing dollar amounts, first calculate a result to a minimum of 6 decimals as in the examples.</t>
  </si>
  <si>
    <t>.495001 becomes .50</t>
  </si>
  <si>
    <t>.494999 becomes .49</t>
  </si>
  <si>
    <t>Note: When rounding do not use banker's rounding. If your rounding function or algorithm uses banker's rounding, write or use a function that always rounds up at .5</t>
  </si>
  <si>
    <t>It is extremely important to follow the calculation steps exactly as presented.  Never combine steps in a single statement (x/12*.3)</t>
  </si>
  <si>
    <t>Tenant Rent/Utility Reimbursement</t>
  </si>
  <si>
    <t>Less Utility Allowance</t>
  </si>
  <si>
    <t>May be negative.</t>
  </si>
  <si>
    <t>Operating Rent - TTP</t>
  </si>
  <si>
    <t>Used in the minimum rent exception scenario</t>
  </si>
  <si>
    <t>Used when there is no minimum rent exception</t>
  </si>
  <si>
    <t>Calculating Tenant Rent--TRACS 202D</t>
  </si>
  <si>
    <t>Because the override tenant rent is &gt; 0, this can not be a negative rent situation</t>
  </si>
  <si>
    <t>Back into TTP by adding the override TTP-UA (override rent) to the UA</t>
  </si>
  <si>
    <t>Back into Assistance by subtracting the override TTP from the Operating Rent</t>
  </si>
  <si>
    <t>Changes from the 202C version in Yellow</t>
  </si>
  <si>
    <t>Rent Override for the case where the tenant is penalized for failure to recertify.</t>
  </si>
  <si>
    <t>These calculations force Tenant Rent to Operating Rent (Contract Rent + UA)</t>
  </si>
  <si>
    <t>Force tenant rent to Operating Rent.</t>
  </si>
  <si>
    <t>The above override calculations are only to be used if the Tenant Rent is &lt; operating rent.</t>
  </si>
  <si>
    <t>Tenant Rent &lt; Operating Rent?</t>
  </si>
  <si>
    <t>Incorporates 202D rent override calculations for the situation where a PRAC tenant's rent is being raised to operating rent as a result of failure to recertify..</t>
  </si>
  <si>
    <t>May not be greater than Market Rent.</t>
  </si>
  <si>
    <t>Revised 4/5/2012</t>
  </si>
  <si>
    <t>Changes in this version in Aqua</t>
  </si>
  <si>
    <t>Note: See 202DNonCitizenRuleProration.xls for the calculations used after the initial TTP or Tenant Rent is calculated.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</si>
</sst>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5" fontId="0" fillId="0" borderId="10" xfId="0" applyNumberFormat="1" applyBorder="1" applyAlignment="1">
      <alignment/>
    </xf>
    <xf numFmtId="0" fontId="40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9" borderId="10" xfId="0" applyFont="1" applyFill="1" applyBorder="1" applyAlignment="1" applyProtection="1">
      <alignment/>
      <protection locked="0"/>
    </xf>
    <xf numFmtId="0" fontId="41" fillId="35" borderId="10" xfId="0" applyFont="1" applyFill="1" applyBorder="1" applyAlignment="1">
      <alignment horizontal="center"/>
    </xf>
    <xf numFmtId="0" fontId="0" fillId="0" borderId="12" xfId="0" applyBorder="1" applyAlignment="1">
      <alignment horizontal="left" indent="6"/>
    </xf>
    <xf numFmtId="0" fontId="0" fillId="0" borderId="13" xfId="0" applyBorder="1" applyAlignment="1">
      <alignment horizontal="left" indent="6"/>
    </xf>
    <xf numFmtId="0" fontId="0" fillId="0" borderId="14" xfId="0" applyBorder="1" applyAlignment="1">
      <alignment horizontal="left" indent="6"/>
    </xf>
    <xf numFmtId="0" fontId="0" fillId="0" borderId="10" xfId="0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 indent="6"/>
    </xf>
    <xf numFmtId="0" fontId="0" fillId="0" borderId="0" xfId="0" applyBorder="1" applyAlignment="1">
      <alignment horizontal="left" indent="6"/>
    </xf>
    <xf numFmtId="0" fontId="0" fillId="0" borderId="22" xfId="0" applyBorder="1" applyAlignment="1">
      <alignment horizontal="left" indent="6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9" borderId="15" xfId="0" applyFont="1" applyFill="1" applyBorder="1" applyAlignment="1">
      <alignment/>
    </xf>
    <xf numFmtId="0" fontId="2" fillId="9" borderId="16" xfId="0" applyFont="1" applyFill="1" applyBorder="1" applyAlignment="1">
      <alignment/>
    </xf>
    <xf numFmtId="0" fontId="2" fillId="9" borderId="17" xfId="0" applyFont="1" applyFill="1" applyBorder="1" applyAlignment="1">
      <alignment/>
    </xf>
    <xf numFmtId="0" fontId="41" fillId="24" borderId="15" xfId="0" applyFont="1" applyFill="1" applyBorder="1" applyAlignment="1">
      <alignment/>
    </xf>
    <xf numFmtId="0" fontId="41" fillId="24" borderId="16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3" fillId="0" borderId="10" xfId="0" applyFont="1" applyBorder="1" applyAlignment="1">
      <alignment horizontal="left" wrapText="1" readingOrder="1"/>
    </xf>
    <xf numFmtId="0" fontId="0" fillId="0" borderId="10" xfId="0" applyBorder="1" applyAlignment="1">
      <alignment horizontal="left" wrapText="1" readingOrder="1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9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5"/>
  <sheetViews>
    <sheetView tabSelected="1" workbookViewId="0" topLeftCell="A1">
      <selection activeCell="D27" sqref="D27"/>
    </sheetView>
  </sheetViews>
  <sheetFormatPr defaultColWidth="9.140625" defaultRowHeight="12.75"/>
  <sheetData>
    <row r="4" spans="1:11" ht="12.75">
      <c r="A4" s="41" t="s">
        <v>85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12.75">
      <c r="A5" s="44" t="s">
        <v>97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10" customFormat="1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.75">
      <c r="A7" s="45" t="s">
        <v>89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2.75">
      <c r="A8" s="35" t="s">
        <v>98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10" spans="1:11" ht="12.75">
      <c r="A10" s="46" t="s">
        <v>74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11" ht="12.75">
      <c r="A11" s="49" t="s">
        <v>73</v>
      </c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ht="12.75">
      <c r="A12" s="52" t="s">
        <v>75</v>
      </c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12.75">
      <c r="A13" s="36" t="s">
        <v>76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5" spans="1:11" ht="27.75" customHeight="1">
      <c r="A15" s="39" t="s">
        <v>77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7" spans="1:11" ht="24" customHeight="1">
      <c r="A17" s="39" t="s">
        <v>78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9" spans="1:16" ht="28.5" customHeight="1">
      <c r="A19" s="40" t="s">
        <v>95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0"/>
      <c r="M19" s="10"/>
      <c r="N19" s="10"/>
      <c r="O19" s="10"/>
      <c r="P19" s="10"/>
    </row>
    <row r="20" spans="1:16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2.75">
      <c r="A21" s="104" t="s">
        <v>99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"/>
      <c r="M21" s="10"/>
      <c r="N21" s="10"/>
      <c r="O21" s="10"/>
      <c r="P21" s="10"/>
    </row>
    <row r="22" spans="1:1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</sheetData>
  <sheetProtection/>
  <mergeCells count="11">
    <mergeCell ref="A12:K12"/>
    <mergeCell ref="A8:K8"/>
    <mergeCell ref="A13:K13"/>
    <mergeCell ref="A15:K15"/>
    <mergeCell ref="A17:K17"/>
    <mergeCell ref="A19:K19"/>
    <mergeCell ref="A4:K4"/>
    <mergeCell ref="A5:K5"/>
    <mergeCell ref="A7:K7"/>
    <mergeCell ref="A10:K10"/>
    <mergeCell ref="A11:K11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Header>&amp;C&amp;14 TRACS 202D Calculating Tenant Rent 
General Rules</oddHeader>
    <oddFooter>&amp;L&amp;8page &amp;P of &amp;N&amp;R&amp;8revised 4/5/2012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K11" sqref="K11"/>
    </sheetView>
  </sheetViews>
  <sheetFormatPr defaultColWidth="9.140625" defaultRowHeight="12.75"/>
  <cols>
    <col min="2" max="2" width="20.421875" style="0" customWidth="1"/>
    <col min="3" max="3" width="13.57421875" style="0" customWidth="1"/>
    <col min="5" max="5" width="12.421875" style="0" customWidth="1"/>
  </cols>
  <sheetData>
    <row r="1" spans="1:6" ht="12.75">
      <c r="A1" s="57" t="s">
        <v>7</v>
      </c>
      <c r="B1" s="58"/>
      <c r="C1" s="59"/>
      <c r="D1" s="60" t="s">
        <v>72</v>
      </c>
      <c r="E1" s="61"/>
      <c r="F1" s="62"/>
    </row>
    <row r="2" spans="1:6" s="10" customFormat="1" ht="12.75">
      <c r="A2" s="28"/>
      <c r="B2" s="28"/>
      <c r="C2" s="28"/>
      <c r="D2" s="26"/>
      <c r="E2" s="26"/>
      <c r="F2" s="26"/>
    </row>
    <row r="3" spans="1:8" ht="12.75">
      <c r="A3" s="63" t="s">
        <v>53</v>
      </c>
      <c r="B3" s="63"/>
      <c r="C3" s="63"/>
      <c r="D3" s="63"/>
      <c r="E3" s="63"/>
      <c r="F3" s="63"/>
      <c r="G3" s="63"/>
      <c r="H3" s="63"/>
    </row>
    <row r="4" spans="1:6" ht="12.75">
      <c r="A4" s="14"/>
      <c r="B4" s="14"/>
      <c r="C4" s="14"/>
      <c r="D4" s="14"/>
      <c r="E4" s="14"/>
      <c r="F4" s="14"/>
    </row>
    <row r="5" spans="1:8" ht="12.75">
      <c r="A5" s="56" t="s">
        <v>8</v>
      </c>
      <c r="B5" s="56"/>
      <c r="C5" s="34">
        <v>10000</v>
      </c>
      <c r="D5" s="55"/>
      <c r="E5" s="55"/>
      <c r="F5" s="55"/>
      <c r="G5" s="55"/>
      <c r="H5" s="55"/>
    </row>
    <row r="6" spans="1:8" ht="12.75">
      <c r="A6" s="56" t="s">
        <v>20</v>
      </c>
      <c r="B6" s="56"/>
      <c r="C6" s="34">
        <v>400</v>
      </c>
      <c r="D6" s="55"/>
      <c r="E6" s="55"/>
      <c r="F6" s="55"/>
      <c r="G6" s="55"/>
      <c r="H6" s="55"/>
    </row>
    <row r="7" spans="1:8" ht="12.75">
      <c r="A7" s="56" t="s">
        <v>9</v>
      </c>
      <c r="B7" s="56"/>
      <c r="C7" s="15">
        <f>IF((+C5-C6)&lt;0,0,+C5-C6)</f>
        <v>9600</v>
      </c>
      <c r="D7" s="16" t="s">
        <v>68</v>
      </c>
      <c r="E7" s="16"/>
      <c r="F7" s="16"/>
      <c r="G7" s="17"/>
      <c r="H7" s="17"/>
    </row>
    <row r="8" spans="1:8" ht="12.75">
      <c r="A8" s="56" t="s">
        <v>0</v>
      </c>
      <c r="B8" s="56"/>
      <c r="C8" s="34">
        <v>0</v>
      </c>
      <c r="D8" s="55"/>
      <c r="E8" s="55"/>
      <c r="F8" s="55"/>
      <c r="G8" s="55"/>
      <c r="H8" s="55"/>
    </row>
    <row r="9" spans="1:8" ht="12.75">
      <c r="A9" s="56" t="s">
        <v>10</v>
      </c>
      <c r="B9" s="56"/>
      <c r="C9" s="15">
        <v>25</v>
      </c>
      <c r="D9" s="55"/>
      <c r="E9" s="55"/>
      <c r="F9" s="55"/>
      <c r="G9" s="55"/>
      <c r="H9" s="55"/>
    </row>
    <row r="10" spans="1:8" ht="12.75">
      <c r="A10" s="56" t="s">
        <v>11</v>
      </c>
      <c r="B10" s="56"/>
      <c r="C10" s="34">
        <v>916</v>
      </c>
      <c r="D10" s="55"/>
      <c r="E10" s="55"/>
      <c r="F10" s="55"/>
      <c r="G10" s="55"/>
      <c r="H10" s="55"/>
    </row>
    <row r="11" spans="1:8" ht="12.75">
      <c r="A11" s="56" t="s">
        <v>6</v>
      </c>
      <c r="B11" s="56"/>
      <c r="C11" s="34">
        <v>72</v>
      </c>
      <c r="D11" s="55"/>
      <c r="E11" s="55"/>
      <c r="F11" s="55"/>
      <c r="G11" s="55"/>
      <c r="H11" s="55"/>
    </row>
    <row r="12" spans="1:8" ht="12.75">
      <c r="A12" s="56" t="s">
        <v>5</v>
      </c>
      <c r="B12" s="56"/>
      <c r="C12" s="17">
        <f>+C10+C11</f>
        <v>988</v>
      </c>
      <c r="D12" s="56" t="s">
        <v>45</v>
      </c>
      <c r="E12" s="56"/>
      <c r="F12" s="56"/>
      <c r="G12" s="56"/>
      <c r="H12" s="56"/>
    </row>
    <row r="13" spans="1:8" ht="12.75">
      <c r="A13" s="56" t="s">
        <v>34</v>
      </c>
      <c r="B13" s="56"/>
      <c r="C13" s="17" t="s">
        <v>31</v>
      </c>
      <c r="D13" s="55"/>
      <c r="E13" s="55"/>
      <c r="F13" s="55"/>
      <c r="G13" s="55"/>
      <c r="H13" s="55"/>
    </row>
    <row r="14" spans="1:11" ht="12.75">
      <c r="A14" s="65"/>
      <c r="B14" s="65"/>
      <c r="C14" s="65"/>
      <c r="D14" s="65"/>
      <c r="E14" s="65"/>
      <c r="F14" s="65"/>
      <c r="G14" s="65"/>
      <c r="H14" s="65"/>
      <c r="I14" s="10"/>
      <c r="J14" s="10"/>
      <c r="K14" s="10"/>
    </row>
    <row r="15" spans="3:5" ht="12.75">
      <c r="C15" s="18">
        <f>+C7/12</f>
        <v>800</v>
      </c>
      <c r="D15" s="64" t="s">
        <v>29</v>
      </c>
      <c r="E15" s="64"/>
    </row>
    <row r="16" spans="1:9" ht="12.75">
      <c r="A16" s="64" t="s">
        <v>12</v>
      </c>
      <c r="B16" s="69"/>
      <c r="C16" s="19">
        <f>ROUND(C15,2)</f>
        <v>800</v>
      </c>
      <c r="D16" s="56" t="s">
        <v>17</v>
      </c>
      <c r="E16" s="56"/>
      <c r="I16" s="3"/>
    </row>
    <row r="18" spans="3:5" ht="12.75">
      <c r="C18" s="18">
        <f>C16*0.3</f>
        <v>240</v>
      </c>
      <c r="D18" s="56" t="s">
        <v>28</v>
      </c>
      <c r="E18" s="56"/>
    </row>
    <row r="19" spans="1:5" ht="12.75">
      <c r="A19" s="64" t="s">
        <v>13</v>
      </c>
      <c r="B19" s="69"/>
      <c r="C19" s="19">
        <f>ROUND(C18,2)</f>
        <v>240</v>
      </c>
      <c r="D19" s="56" t="s">
        <v>17</v>
      </c>
      <c r="E19" s="56"/>
    </row>
    <row r="21" spans="3:5" ht="12.75">
      <c r="C21" s="18">
        <f>C5/12</f>
        <v>833.3333333333334</v>
      </c>
      <c r="D21" s="56" t="s">
        <v>27</v>
      </c>
      <c r="E21" s="56"/>
    </row>
    <row r="22" spans="1:5" ht="12.75">
      <c r="A22" s="64" t="s">
        <v>14</v>
      </c>
      <c r="B22" s="69"/>
      <c r="C22" s="19">
        <f>ROUND(C21,2)</f>
        <v>833.33</v>
      </c>
      <c r="D22" s="56" t="s">
        <v>17</v>
      </c>
      <c r="E22" s="56"/>
    </row>
    <row r="24" spans="3:5" ht="12.75">
      <c r="C24" s="18">
        <f>C22*0.1</f>
        <v>83.33300000000001</v>
      </c>
      <c r="D24" s="56" t="s">
        <v>30</v>
      </c>
      <c r="E24" s="56"/>
    </row>
    <row r="25" spans="1:5" ht="12.75">
      <c r="A25" s="69" t="s">
        <v>61</v>
      </c>
      <c r="B25" s="72"/>
      <c r="C25" s="19">
        <f>ROUND(C24,2)</f>
        <v>83.33</v>
      </c>
      <c r="D25" s="56" t="s">
        <v>17</v>
      </c>
      <c r="E25" s="56"/>
    </row>
    <row r="27" spans="1:9" ht="12.75">
      <c r="A27" s="56" t="s">
        <v>19</v>
      </c>
      <c r="B27" s="56"/>
      <c r="C27" s="20">
        <f>MAX(C19,C25,C8)</f>
        <v>240</v>
      </c>
      <c r="D27" s="70" t="s">
        <v>22</v>
      </c>
      <c r="E27" s="70"/>
      <c r="F27" s="70"/>
      <c r="G27" s="70"/>
      <c r="H27" s="70"/>
      <c r="I27" s="4"/>
    </row>
    <row r="28" spans="1:12" ht="12.75">
      <c r="A28" s="17"/>
      <c r="B28" s="21" t="s">
        <v>23</v>
      </c>
      <c r="C28" s="21">
        <f>ROUND(C27,0)</f>
        <v>240</v>
      </c>
      <c r="D28" s="64" t="s">
        <v>18</v>
      </c>
      <c r="E28" s="64"/>
      <c r="F28" s="64"/>
      <c r="G28" s="64"/>
      <c r="H28" s="64"/>
      <c r="I28" s="9"/>
      <c r="J28" s="10"/>
      <c r="K28" s="10"/>
      <c r="L28" s="10"/>
    </row>
    <row r="29" spans="4:8" ht="12.75">
      <c r="D29" s="66" t="s">
        <v>83</v>
      </c>
      <c r="E29" s="67"/>
      <c r="F29" s="67"/>
      <c r="G29" s="67"/>
      <c r="H29" s="67"/>
    </row>
    <row r="31" spans="2:8" ht="12.75">
      <c r="B31" s="17" t="s">
        <v>59</v>
      </c>
      <c r="C31" s="17">
        <f>IF(C28&lt;C9,C9,C28)</f>
        <v>240</v>
      </c>
      <c r="D31" s="55" t="s">
        <v>21</v>
      </c>
      <c r="E31" s="55"/>
      <c r="F31" s="55"/>
      <c r="G31" s="55"/>
      <c r="H31" s="55"/>
    </row>
    <row r="33" spans="2:12" ht="12.75">
      <c r="B33" s="23" t="s">
        <v>15</v>
      </c>
      <c r="C33" s="17">
        <f>IF(C31&gt;=(C12),C12,C31)</f>
        <v>240</v>
      </c>
      <c r="D33" s="56" t="s">
        <v>48</v>
      </c>
      <c r="E33" s="56"/>
      <c r="F33" s="56"/>
      <c r="G33" s="56"/>
      <c r="H33" s="56"/>
      <c r="I33" s="10"/>
      <c r="J33" s="10"/>
      <c r="K33" s="10"/>
      <c r="L33" s="10"/>
    </row>
    <row r="34" spans="2:12" ht="12.75">
      <c r="B34" s="11"/>
      <c r="D34" s="66" t="s">
        <v>84</v>
      </c>
      <c r="E34" s="67"/>
      <c r="F34" s="67"/>
      <c r="G34" s="67"/>
      <c r="H34" s="67"/>
      <c r="I34" s="10"/>
      <c r="J34" s="10"/>
      <c r="K34" s="10"/>
      <c r="L34" s="10"/>
    </row>
    <row r="35" spans="2:13" ht="12.75">
      <c r="B35" s="11"/>
      <c r="D35" s="13"/>
      <c r="E35" s="13"/>
      <c r="F35" s="13"/>
      <c r="G35" s="13"/>
      <c r="H35" s="12"/>
      <c r="I35" s="10"/>
      <c r="J35" s="10"/>
      <c r="K35" s="10"/>
      <c r="L35" s="10"/>
      <c r="M35" s="10"/>
    </row>
    <row r="36" spans="1:14" ht="12.75">
      <c r="A36" s="68" t="s">
        <v>64</v>
      </c>
      <c r="B36" s="68"/>
      <c r="C36" s="68"/>
      <c r="D36" s="68"/>
      <c r="E36" s="68"/>
      <c r="F36" s="68"/>
      <c r="G36" s="68"/>
      <c r="H36" s="68"/>
      <c r="I36" s="10"/>
      <c r="J36" s="10"/>
      <c r="K36" s="10"/>
      <c r="L36" s="10"/>
      <c r="M36" s="10"/>
      <c r="N36" s="10"/>
    </row>
    <row r="37" spans="1:14" ht="12.75">
      <c r="A37" s="71" t="s">
        <v>52</v>
      </c>
      <c r="B37" s="73"/>
      <c r="C37" s="17">
        <f>+C12-C33</f>
        <v>748</v>
      </c>
      <c r="D37" s="56" t="s">
        <v>16</v>
      </c>
      <c r="E37" s="56"/>
      <c r="F37" s="10"/>
      <c r="G37" s="10"/>
      <c r="H37" s="10"/>
      <c r="I37" s="10"/>
      <c r="J37" s="10"/>
      <c r="K37" s="10"/>
      <c r="L37" s="10"/>
      <c r="M37" s="10"/>
      <c r="N37" s="10"/>
    </row>
    <row r="38" spans="6:14" ht="12.75"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71" t="s">
        <v>79</v>
      </c>
      <c r="B39" s="74"/>
      <c r="C39" s="17">
        <f>+C33</f>
        <v>240</v>
      </c>
      <c r="D39" s="56" t="s">
        <v>15</v>
      </c>
      <c r="E39" s="56"/>
      <c r="F39" s="10"/>
      <c r="G39" s="10"/>
      <c r="H39" s="10"/>
      <c r="I39" s="10"/>
      <c r="J39" s="10"/>
      <c r="K39" s="10"/>
      <c r="L39" s="10"/>
      <c r="M39" s="10"/>
      <c r="N39" s="10"/>
    </row>
    <row r="40" spans="3:14" ht="12.75">
      <c r="C40" s="17">
        <f>+C11</f>
        <v>72</v>
      </c>
      <c r="D40" s="56" t="s">
        <v>6</v>
      </c>
      <c r="E40" s="56"/>
      <c r="F40" s="10"/>
      <c r="G40" s="10"/>
      <c r="H40" s="10"/>
      <c r="I40" s="10"/>
      <c r="J40" s="10"/>
      <c r="K40" s="10"/>
      <c r="L40" s="10"/>
      <c r="M40" s="10"/>
      <c r="N40" s="10"/>
    </row>
    <row r="41" spans="3:14" ht="12.75">
      <c r="C41" s="17">
        <f>+C39-C40</f>
        <v>168</v>
      </c>
      <c r="D41" s="56" t="s">
        <v>26</v>
      </c>
      <c r="E41" s="56"/>
      <c r="F41" s="10"/>
      <c r="G41" s="12"/>
      <c r="H41" s="10"/>
      <c r="I41" s="10"/>
      <c r="J41" s="10"/>
      <c r="K41" s="10"/>
      <c r="L41" s="10"/>
      <c r="M41" s="10"/>
      <c r="N41" s="12"/>
    </row>
    <row r="42" spans="3:14" ht="12.75">
      <c r="C42" s="17">
        <f>IF(C41&lt;0,0,C41)</f>
        <v>168</v>
      </c>
      <c r="D42" s="56" t="s">
        <v>24</v>
      </c>
      <c r="E42" s="56"/>
      <c r="F42" s="10"/>
      <c r="G42" s="10"/>
      <c r="H42" s="10"/>
      <c r="I42" s="10"/>
      <c r="J42" s="10"/>
      <c r="K42" s="10"/>
      <c r="L42" s="10"/>
      <c r="M42" s="10"/>
      <c r="N42" s="10"/>
    </row>
    <row r="43" spans="3:14" ht="12.75">
      <c r="C43" s="17">
        <f>IF(C41&lt;0,C41,0)</f>
        <v>0</v>
      </c>
      <c r="D43" s="56" t="s">
        <v>25</v>
      </c>
      <c r="E43" s="56"/>
      <c r="F43" s="10"/>
      <c r="G43" s="10"/>
      <c r="H43" s="10"/>
      <c r="I43" s="10"/>
      <c r="J43" s="10"/>
      <c r="K43" s="10"/>
      <c r="L43" s="10"/>
      <c r="M43" s="10"/>
      <c r="N43" s="10"/>
    </row>
    <row r="44" spans="6:14" ht="12.75"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68" t="s">
        <v>69</v>
      </c>
      <c r="B45" s="68"/>
      <c r="C45" s="68"/>
      <c r="D45" s="68"/>
      <c r="E45" s="68"/>
      <c r="F45" s="68"/>
      <c r="G45" s="68"/>
      <c r="H45" s="68"/>
      <c r="I45" s="10"/>
      <c r="J45" s="10"/>
      <c r="K45" s="10"/>
      <c r="L45" s="10"/>
      <c r="M45" s="10"/>
      <c r="N45" s="10"/>
    </row>
    <row r="46" spans="1:14" ht="12.75">
      <c r="A46" s="56" t="s">
        <v>52</v>
      </c>
      <c r="B46" s="56"/>
      <c r="C46" s="17">
        <f>+C12-C28</f>
        <v>748</v>
      </c>
      <c r="D46" s="55" t="s">
        <v>16</v>
      </c>
      <c r="E46" s="55"/>
      <c r="F46" s="10"/>
      <c r="G46" s="10"/>
      <c r="H46" s="10"/>
      <c r="I46" s="10"/>
      <c r="J46" s="10"/>
      <c r="K46" s="10"/>
      <c r="L46" s="10"/>
      <c r="M46" s="10"/>
      <c r="N46" s="10"/>
    </row>
    <row r="47" spans="6:14" ht="12.75"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56" t="s">
        <v>79</v>
      </c>
      <c r="B48" s="71"/>
      <c r="C48" s="17">
        <f>+C28</f>
        <v>240</v>
      </c>
      <c r="D48" s="56" t="s">
        <v>15</v>
      </c>
      <c r="E48" s="56"/>
      <c r="F48" s="10"/>
      <c r="G48" s="10"/>
      <c r="H48" s="10"/>
      <c r="I48" s="10"/>
      <c r="J48" s="10"/>
      <c r="K48" s="10"/>
      <c r="L48" s="10"/>
      <c r="M48" s="10"/>
      <c r="N48" s="10"/>
    </row>
    <row r="49" spans="3:14" ht="12.75">
      <c r="C49" s="17">
        <f>C11</f>
        <v>72</v>
      </c>
      <c r="D49" s="56" t="s">
        <v>6</v>
      </c>
      <c r="E49" s="56"/>
      <c r="F49" s="10"/>
      <c r="G49" s="10"/>
      <c r="H49" s="10"/>
      <c r="I49" s="10"/>
      <c r="J49" s="10"/>
      <c r="K49" s="10"/>
      <c r="L49" s="10"/>
      <c r="M49" s="10"/>
      <c r="N49" s="10"/>
    </row>
    <row r="50" spans="3:14" ht="12.75">
      <c r="C50" s="17">
        <f>+C48-C49</f>
        <v>168</v>
      </c>
      <c r="D50" s="56" t="s">
        <v>26</v>
      </c>
      <c r="E50" s="56"/>
      <c r="F50" s="10"/>
      <c r="G50" s="12"/>
      <c r="H50" s="10"/>
      <c r="I50" s="10"/>
      <c r="J50" s="10"/>
      <c r="K50" s="10"/>
      <c r="L50" s="10"/>
      <c r="M50" s="10"/>
      <c r="N50" s="12"/>
    </row>
    <row r="51" spans="3:14" ht="12.75">
      <c r="C51" s="17">
        <f>IF(C50&lt;0,0,C50)</f>
        <v>168</v>
      </c>
      <c r="D51" s="56" t="s">
        <v>24</v>
      </c>
      <c r="E51" s="56"/>
      <c r="F51" s="10"/>
      <c r="G51" s="10"/>
      <c r="H51" s="10"/>
      <c r="I51" s="10"/>
      <c r="J51" s="10"/>
      <c r="K51" s="10"/>
      <c r="L51" s="10"/>
      <c r="M51" s="10"/>
      <c r="N51" s="10"/>
    </row>
    <row r="52" spans="3:14" ht="12.75">
      <c r="C52" s="17">
        <f>IF(C50&lt;0,C50,0)</f>
        <v>0</v>
      </c>
      <c r="D52" s="56" t="s">
        <v>25</v>
      </c>
      <c r="E52" s="56"/>
      <c r="F52" s="10"/>
      <c r="G52" s="10"/>
      <c r="H52" s="10"/>
      <c r="I52" s="10"/>
      <c r="J52" s="10"/>
      <c r="K52" s="10"/>
      <c r="L52" s="10"/>
      <c r="M52" s="10"/>
      <c r="N52" s="10"/>
    </row>
    <row r="59" ht="12.75">
      <c r="B59" s="11"/>
    </row>
  </sheetData>
  <sheetProtection/>
  <mergeCells count="58">
    <mergeCell ref="D50:E50"/>
    <mergeCell ref="D51:E51"/>
    <mergeCell ref="D52:E52"/>
    <mergeCell ref="D49:E49"/>
    <mergeCell ref="A37:B37"/>
    <mergeCell ref="A39:B39"/>
    <mergeCell ref="D43:E43"/>
    <mergeCell ref="A45:H45"/>
    <mergeCell ref="A46:B46"/>
    <mergeCell ref="D46:E46"/>
    <mergeCell ref="D40:E40"/>
    <mergeCell ref="D31:H31"/>
    <mergeCell ref="D48:E48"/>
    <mergeCell ref="D41:E41"/>
    <mergeCell ref="D42:E42"/>
    <mergeCell ref="D34:H34"/>
    <mergeCell ref="D19:E19"/>
    <mergeCell ref="D21:E21"/>
    <mergeCell ref="A48:B48"/>
    <mergeCell ref="D22:E22"/>
    <mergeCell ref="D24:E24"/>
    <mergeCell ref="D25:E25"/>
    <mergeCell ref="A22:B22"/>
    <mergeCell ref="A25:B25"/>
    <mergeCell ref="D37:E37"/>
    <mergeCell ref="D39:E39"/>
    <mergeCell ref="D29:H29"/>
    <mergeCell ref="D33:H33"/>
    <mergeCell ref="D28:H28"/>
    <mergeCell ref="A36:H36"/>
    <mergeCell ref="D13:H13"/>
    <mergeCell ref="A16:B16"/>
    <mergeCell ref="A19:B19"/>
    <mergeCell ref="A27:B27"/>
    <mergeCell ref="D27:H27"/>
    <mergeCell ref="D18:E18"/>
    <mergeCell ref="D15:E15"/>
    <mergeCell ref="D16:E16"/>
    <mergeCell ref="D12:H12"/>
    <mergeCell ref="A14:H14"/>
    <mergeCell ref="A8:B8"/>
    <mergeCell ref="A9:B9"/>
    <mergeCell ref="A1:C1"/>
    <mergeCell ref="D1:F1"/>
    <mergeCell ref="A5:B5"/>
    <mergeCell ref="A6:B6"/>
    <mergeCell ref="A7:B7"/>
    <mergeCell ref="A3:H3"/>
    <mergeCell ref="D5:H5"/>
    <mergeCell ref="D6:H6"/>
    <mergeCell ref="A10:B10"/>
    <mergeCell ref="A11:B11"/>
    <mergeCell ref="A12:B12"/>
    <mergeCell ref="A13:B13"/>
    <mergeCell ref="D8:H8"/>
    <mergeCell ref="D9:H9"/>
    <mergeCell ref="D10:H10"/>
    <mergeCell ref="D11:H11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&amp;C&amp;14 TRACS 202D Calculating Tenant Rent
Section 8</oddHeader>
    <oddFooter>&amp;L&amp;8page &amp;P of &amp;N&amp;R&amp;8revised 4/5/2012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SheetLayoutView="100" workbookViewId="0" topLeftCell="A1">
      <selection activeCell="C5" sqref="C5"/>
    </sheetView>
  </sheetViews>
  <sheetFormatPr defaultColWidth="9.140625" defaultRowHeight="12.75"/>
  <cols>
    <col min="2" max="2" width="20.57421875" style="0" customWidth="1"/>
    <col min="3" max="3" width="14.140625" style="0" customWidth="1"/>
  </cols>
  <sheetData>
    <row r="1" spans="1:6" ht="12.75">
      <c r="A1" s="79" t="s">
        <v>7</v>
      </c>
      <c r="B1" s="80"/>
      <c r="D1" s="60" t="s">
        <v>72</v>
      </c>
      <c r="E1" s="61"/>
      <c r="F1" s="62"/>
    </row>
    <row r="2" spans="1:6" s="10" customFormat="1" ht="12.75">
      <c r="A2" s="33"/>
      <c r="B2" s="33"/>
      <c r="D2" s="26"/>
      <c r="E2" s="26"/>
      <c r="F2" s="26"/>
    </row>
    <row r="3" spans="1:8" ht="12.75">
      <c r="A3" s="63" t="s">
        <v>54</v>
      </c>
      <c r="B3" s="63"/>
      <c r="C3" s="63"/>
      <c r="D3" s="63"/>
      <c r="E3" s="63"/>
      <c r="F3" s="63"/>
      <c r="G3" s="63"/>
      <c r="H3" s="63"/>
    </row>
    <row r="4" spans="1:8" ht="12.75">
      <c r="A4" s="14"/>
      <c r="B4" s="14"/>
      <c r="C4" s="14"/>
      <c r="D4" s="14"/>
      <c r="E4" s="14"/>
      <c r="F4" s="14"/>
      <c r="G4" s="14"/>
      <c r="H4" s="14"/>
    </row>
    <row r="5" spans="1:8" ht="12.75">
      <c r="A5" s="56" t="s">
        <v>8</v>
      </c>
      <c r="B5" s="56"/>
      <c r="C5" s="34">
        <v>15000</v>
      </c>
      <c r="D5" s="55"/>
      <c r="E5" s="55"/>
      <c r="F5" s="55"/>
      <c r="G5" s="55"/>
      <c r="H5" s="55"/>
    </row>
    <row r="6" spans="1:8" ht="12.75">
      <c r="A6" s="56" t="s">
        <v>20</v>
      </c>
      <c r="B6" s="56"/>
      <c r="C6" s="34">
        <v>1111</v>
      </c>
      <c r="D6" s="55"/>
      <c r="E6" s="55"/>
      <c r="F6" s="55"/>
      <c r="G6" s="55"/>
      <c r="H6" s="55"/>
    </row>
    <row r="7" spans="1:8" ht="25.5" customHeight="1">
      <c r="A7" s="56" t="s">
        <v>9</v>
      </c>
      <c r="B7" s="56"/>
      <c r="C7" s="15">
        <f>IF((+C5-C6)&lt;0,0,+C5-C6)</f>
        <v>13889</v>
      </c>
      <c r="D7" s="39" t="s">
        <v>68</v>
      </c>
      <c r="E7" s="39"/>
      <c r="F7" s="39"/>
      <c r="G7" s="39"/>
      <c r="H7" s="39"/>
    </row>
    <row r="8" spans="1:8" ht="12.75">
      <c r="A8" s="56" t="s">
        <v>0</v>
      </c>
      <c r="B8" s="56"/>
      <c r="C8" s="34">
        <v>0</v>
      </c>
      <c r="D8" s="55"/>
      <c r="E8" s="55"/>
      <c r="F8" s="55"/>
      <c r="G8" s="55"/>
      <c r="H8" s="55"/>
    </row>
    <row r="9" spans="1:8" ht="12.75">
      <c r="A9" s="56" t="s">
        <v>10</v>
      </c>
      <c r="B9" s="56"/>
      <c r="C9" s="15" t="s">
        <v>31</v>
      </c>
      <c r="D9" s="55"/>
      <c r="E9" s="55"/>
      <c r="F9" s="55"/>
      <c r="G9" s="55"/>
      <c r="H9" s="55"/>
    </row>
    <row r="10" spans="1:8" ht="12.75">
      <c r="A10" s="56" t="s">
        <v>11</v>
      </c>
      <c r="B10" s="56"/>
      <c r="C10" s="34">
        <v>400</v>
      </c>
      <c r="D10" s="55"/>
      <c r="E10" s="55"/>
      <c r="F10" s="55"/>
      <c r="G10" s="55"/>
      <c r="H10" s="55"/>
    </row>
    <row r="11" spans="1:8" ht="12.75">
      <c r="A11" s="56" t="s">
        <v>6</v>
      </c>
      <c r="B11" s="56"/>
      <c r="C11" s="34">
        <v>67</v>
      </c>
      <c r="D11" s="55"/>
      <c r="E11" s="55"/>
      <c r="F11" s="55"/>
      <c r="G11" s="55"/>
      <c r="H11" s="55"/>
    </row>
    <row r="12" spans="1:8" ht="12.75">
      <c r="A12" s="56" t="s">
        <v>5</v>
      </c>
      <c r="B12" s="56"/>
      <c r="C12" s="17">
        <f>+C10+C11</f>
        <v>467</v>
      </c>
      <c r="D12" s="56" t="s">
        <v>45</v>
      </c>
      <c r="E12" s="56"/>
      <c r="F12" s="56"/>
      <c r="G12" s="56"/>
      <c r="H12" s="56"/>
    </row>
    <row r="13" spans="1:8" ht="12.75">
      <c r="A13" s="56" t="s">
        <v>34</v>
      </c>
      <c r="B13" s="56"/>
      <c r="C13" s="17" t="s">
        <v>31</v>
      </c>
      <c r="D13" s="55"/>
      <c r="E13" s="55"/>
      <c r="F13" s="55"/>
      <c r="G13" s="55"/>
      <c r="H13" s="55"/>
    </row>
    <row r="14" spans="1:10" ht="12.75">
      <c r="A14" s="12"/>
      <c r="B14" s="10"/>
      <c r="C14" s="10"/>
      <c r="D14" s="12"/>
      <c r="E14" s="10"/>
      <c r="F14" s="10"/>
      <c r="G14" s="10"/>
      <c r="H14" s="10"/>
      <c r="I14" s="10"/>
      <c r="J14" s="10"/>
    </row>
    <row r="15" spans="3:8" ht="12.75">
      <c r="C15" s="18">
        <f>+C7/12</f>
        <v>1157.4166666666667</v>
      </c>
      <c r="D15" s="76" t="s">
        <v>29</v>
      </c>
      <c r="E15" s="76"/>
      <c r="F15" s="76"/>
      <c r="G15" s="76"/>
      <c r="H15" s="76"/>
    </row>
    <row r="16" spans="1:8" ht="12.75">
      <c r="A16" s="76" t="s">
        <v>12</v>
      </c>
      <c r="B16" s="76"/>
      <c r="C16" s="19">
        <f>ROUND(C15,2)</f>
        <v>1157.42</v>
      </c>
      <c r="D16" s="75" t="s">
        <v>17</v>
      </c>
      <c r="E16" s="75"/>
      <c r="F16" s="75"/>
      <c r="G16" s="75"/>
      <c r="H16" s="75"/>
    </row>
    <row r="18" spans="3:8" ht="12.75">
      <c r="C18" s="18">
        <f>C16*0.3</f>
        <v>347.226</v>
      </c>
      <c r="D18" s="75" t="s">
        <v>28</v>
      </c>
      <c r="E18" s="75"/>
      <c r="F18" s="75"/>
      <c r="G18" s="75"/>
      <c r="H18" s="75"/>
    </row>
    <row r="19" spans="1:8" ht="12.75">
      <c r="A19" s="76" t="s">
        <v>62</v>
      </c>
      <c r="B19" s="76"/>
      <c r="C19" s="19">
        <f>ROUND(C18,2)</f>
        <v>347.23</v>
      </c>
      <c r="D19" s="75" t="s">
        <v>17</v>
      </c>
      <c r="E19" s="75"/>
      <c r="F19" s="75"/>
      <c r="G19" s="75"/>
      <c r="H19" s="75"/>
    </row>
    <row r="21" spans="3:8" ht="12.75">
      <c r="C21" s="18">
        <f>C5/12</f>
        <v>1250</v>
      </c>
      <c r="D21" s="75" t="s">
        <v>27</v>
      </c>
      <c r="E21" s="75"/>
      <c r="F21" s="75"/>
      <c r="G21" s="75"/>
      <c r="H21" s="75"/>
    </row>
    <row r="22" spans="1:8" ht="12.75">
      <c r="A22" s="76" t="s">
        <v>14</v>
      </c>
      <c r="B22" s="76"/>
      <c r="C22" s="19">
        <f>ROUND(C21,2)</f>
        <v>1250</v>
      </c>
      <c r="D22" s="75" t="s">
        <v>17</v>
      </c>
      <c r="E22" s="75"/>
      <c r="F22" s="75"/>
      <c r="G22" s="75"/>
      <c r="H22" s="75"/>
    </row>
    <row r="24" spans="3:8" ht="12.75">
      <c r="C24" s="18">
        <f>C22*0.1</f>
        <v>125</v>
      </c>
      <c r="D24" s="75" t="s">
        <v>30</v>
      </c>
      <c r="E24" s="75"/>
      <c r="F24" s="75"/>
      <c r="G24" s="75"/>
      <c r="H24" s="75"/>
    </row>
    <row r="25" spans="1:8" ht="12.75">
      <c r="A25" s="76" t="s">
        <v>61</v>
      </c>
      <c r="B25" s="76"/>
      <c r="C25" s="19">
        <f>ROUND(C24,2)</f>
        <v>125</v>
      </c>
      <c r="D25" s="75" t="s">
        <v>17</v>
      </c>
      <c r="E25" s="75"/>
      <c r="F25" s="75"/>
      <c r="G25" s="75"/>
      <c r="H25" s="75"/>
    </row>
    <row r="27" spans="1:8" ht="12.75">
      <c r="A27" s="75" t="s">
        <v>19</v>
      </c>
      <c r="B27" s="75"/>
      <c r="C27" s="20">
        <f>MAX(C19,C25,C8)</f>
        <v>347.23</v>
      </c>
      <c r="D27" s="77" t="s">
        <v>22</v>
      </c>
      <c r="E27" s="67"/>
      <c r="F27" s="67"/>
      <c r="G27" s="67"/>
      <c r="H27" s="67"/>
    </row>
    <row r="28" spans="2:8" ht="12.75">
      <c r="B28" s="24" t="s">
        <v>23</v>
      </c>
      <c r="C28" s="24">
        <f>ROUND(C27,0)</f>
        <v>347</v>
      </c>
      <c r="D28" s="78" t="s">
        <v>18</v>
      </c>
      <c r="E28" s="78"/>
      <c r="F28" s="78"/>
      <c r="G28" s="78"/>
      <c r="H28" s="78"/>
    </row>
    <row r="30" spans="2:8" ht="12.75">
      <c r="B30" s="17" t="s">
        <v>15</v>
      </c>
      <c r="C30" s="17">
        <f>IF(C28&gt;(C12),C12,C28)</f>
        <v>347</v>
      </c>
      <c r="D30" s="56" t="s">
        <v>48</v>
      </c>
      <c r="E30" s="56"/>
      <c r="F30" s="56"/>
      <c r="G30" s="56"/>
      <c r="H30" s="56"/>
    </row>
    <row r="31" spans="6:22" ht="12.75">
      <c r="F31" s="12"/>
      <c r="G31" s="10"/>
      <c r="H31" s="10"/>
      <c r="I31" s="10"/>
      <c r="J31" s="10"/>
      <c r="K31" s="10"/>
      <c r="L31" s="10"/>
      <c r="M31" s="12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.75">
      <c r="A32" s="75" t="s">
        <v>52</v>
      </c>
      <c r="B32" s="75"/>
      <c r="C32" s="17">
        <f>+C12-C30</f>
        <v>120</v>
      </c>
      <c r="D32" s="56" t="s">
        <v>16</v>
      </c>
      <c r="E32" s="56"/>
      <c r="F32" s="56"/>
      <c r="G32" s="56"/>
      <c r="H32" s="56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6:22" ht="12.75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.75">
      <c r="A34" s="75" t="s">
        <v>79</v>
      </c>
      <c r="B34" s="75"/>
      <c r="C34" s="17">
        <f>+C30</f>
        <v>347</v>
      </c>
      <c r="D34" s="56" t="s">
        <v>15</v>
      </c>
      <c r="E34" s="5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3:22" ht="12.75">
      <c r="C35" s="17">
        <f>+C11</f>
        <v>67</v>
      </c>
      <c r="D35" s="56" t="s">
        <v>6</v>
      </c>
      <c r="E35" s="5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3:22" ht="12.75">
      <c r="C36" s="17">
        <f>+C34-C35</f>
        <v>280</v>
      </c>
      <c r="D36" s="56" t="s">
        <v>26</v>
      </c>
      <c r="E36" s="56"/>
      <c r="F36" s="10"/>
      <c r="G36" s="12"/>
      <c r="H36" s="10"/>
      <c r="I36" s="10"/>
      <c r="J36" s="10"/>
      <c r="K36" s="10"/>
      <c r="L36" s="10"/>
      <c r="M36" s="10"/>
      <c r="N36" s="12"/>
      <c r="O36" s="10"/>
      <c r="P36" s="10"/>
      <c r="Q36" s="10"/>
      <c r="R36" s="10"/>
      <c r="S36" s="10"/>
      <c r="T36" s="10"/>
      <c r="U36" s="10"/>
      <c r="V36" s="10"/>
    </row>
    <row r="37" spans="3:22" ht="12.75">
      <c r="C37" s="17">
        <f>IF(C36&lt;0,0,C36)</f>
        <v>280</v>
      </c>
      <c r="D37" s="56" t="s">
        <v>24</v>
      </c>
      <c r="E37" s="5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3:22" ht="12.75">
      <c r="C38" s="17">
        <f>IF(C36&lt;0,C36,0)</f>
        <v>0</v>
      </c>
      <c r="D38" s="56" t="s">
        <v>25</v>
      </c>
      <c r="E38" s="5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45" ht="12.75">
      <c r="B45" s="11"/>
    </row>
  </sheetData>
  <sheetProtection/>
  <mergeCells count="45">
    <mergeCell ref="D35:E35"/>
    <mergeCell ref="D36:E36"/>
    <mergeCell ref="D37:E37"/>
    <mergeCell ref="D38:E38"/>
    <mergeCell ref="D19:H19"/>
    <mergeCell ref="D21:H21"/>
    <mergeCell ref="D22:H22"/>
    <mergeCell ref="D24:H24"/>
    <mergeCell ref="D32:H32"/>
    <mergeCell ref="D34:E34"/>
    <mergeCell ref="A12:B12"/>
    <mergeCell ref="A13:B13"/>
    <mergeCell ref="D13:H13"/>
    <mergeCell ref="D12:H12"/>
    <mergeCell ref="D30:H30"/>
    <mergeCell ref="A16:B16"/>
    <mergeCell ref="D15:H15"/>
    <mergeCell ref="D16:H16"/>
    <mergeCell ref="D18:H18"/>
    <mergeCell ref="A19:B19"/>
    <mergeCell ref="D8:H8"/>
    <mergeCell ref="D9:H9"/>
    <mergeCell ref="D10:H10"/>
    <mergeCell ref="D11:H11"/>
    <mergeCell ref="A9:B9"/>
    <mergeCell ref="A10:B10"/>
    <mergeCell ref="A11:B11"/>
    <mergeCell ref="A1:B1"/>
    <mergeCell ref="A7:B7"/>
    <mergeCell ref="A5:B5"/>
    <mergeCell ref="A6:B6"/>
    <mergeCell ref="A8:B8"/>
    <mergeCell ref="D1:F1"/>
    <mergeCell ref="A3:H3"/>
    <mergeCell ref="D7:H7"/>
    <mergeCell ref="D5:H5"/>
    <mergeCell ref="D6:H6"/>
    <mergeCell ref="D25:H25"/>
    <mergeCell ref="A34:B34"/>
    <mergeCell ref="A32:B32"/>
    <mergeCell ref="A27:B27"/>
    <mergeCell ref="A25:B25"/>
    <mergeCell ref="A22:B22"/>
    <mergeCell ref="D27:H27"/>
    <mergeCell ref="D28:H28"/>
  </mergeCells>
  <printOptions/>
  <pageMargins left="0.75" right="0.75" top="1.1875" bottom="1" header="0.5" footer="0.5"/>
  <pageSetup fitToHeight="10" fitToWidth="1" horizontalDpi="600" verticalDpi="600" orientation="portrait" r:id="rId1"/>
  <headerFooter alignWithMargins="0">
    <oddHeader>&amp;C&amp;14 TRACS 202D Calculating Tenant Rent 
RAP/PAC--Subsidy Types 3 &amp; 9</oddHeader>
    <oddFooter>&amp;L&amp;8page &amp;P of &amp;N&amp;R&amp;8revised 4/5/2012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C5" sqref="C5"/>
    </sheetView>
  </sheetViews>
  <sheetFormatPr defaultColWidth="9.140625" defaultRowHeight="12.75"/>
  <cols>
    <col min="2" max="2" width="20.421875" style="0" customWidth="1"/>
    <col min="3" max="3" width="13.28125" style="0" customWidth="1"/>
  </cols>
  <sheetData>
    <row r="1" spans="1:6" ht="12.75">
      <c r="A1" s="75" t="s">
        <v>7</v>
      </c>
      <c r="B1" s="75"/>
      <c r="D1" s="60" t="s">
        <v>72</v>
      </c>
      <c r="E1" s="61"/>
      <c r="F1" s="62"/>
    </row>
    <row r="2" spans="4:6" ht="12.75">
      <c r="D2" s="26"/>
      <c r="E2" s="26"/>
      <c r="F2" s="26"/>
    </row>
    <row r="3" spans="1:9" ht="12.75">
      <c r="A3" s="63" t="s">
        <v>55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3" ht="12.75">
      <c r="A5" s="75" t="s">
        <v>8</v>
      </c>
      <c r="B5" s="75"/>
      <c r="C5" s="34">
        <v>10000</v>
      </c>
    </row>
    <row r="6" spans="1:3" ht="12.75">
      <c r="A6" s="75" t="s">
        <v>20</v>
      </c>
      <c r="B6" s="75"/>
      <c r="C6" s="34">
        <v>480</v>
      </c>
    </row>
    <row r="7" spans="1:9" ht="12.75">
      <c r="A7" s="75" t="s">
        <v>9</v>
      </c>
      <c r="B7" s="75"/>
      <c r="C7" s="15">
        <f>IF((+C5-C6)&lt;0,0,+C5-C6)</f>
        <v>9520</v>
      </c>
      <c r="D7" s="75" t="s">
        <v>68</v>
      </c>
      <c r="E7" s="75"/>
      <c r="F7" s="75"/>
      <c r="G7" s="75"/>
      <c r="H7" s="75"/>
      <c r="I7" s="75"/>
    </row>
    <row r="8" spans="1:3" ht="12.75">
      <c r="A8" s="75" t="s">
        <v>0</v>
      </c>
      <c r="B8" s="75"/>
      <c r="C8" s="15" t="s">
        <v>31</v>
      </c>
    </row>
    <row r="9" spans="1:3" ht="12.75">
      <c r="A9" s="75" t="s">
        <v>10</v>
      </c>
      <c r="B9" s="75"/>
      <c r="C9" s="15" t="s">
        <v>31</v>
      </c>
    </row>
    <row r="10" spans="1:3" ht="12.75">
      <c r="A10" s="75" t="s">
        <v>11</v>
      </c>
      <c r="B10" s="75"/>
      <c r="C10" s="34">
        <v>400</v>
      </c>
    </row>
    <row r="11" spans="1:3" ht="12.75">
      <c r="A11" s="75" t="s">
        <v>6</v>
      </c>
      <c r="B11" s="75"/>
      <c r="C11" s="34">
        <v>34</v>
      </c>
    </row>
    <row r="12" spans="1:9" ht="12.75">
      <c r="A12" s="75" t="s">
        <v>5</v>
      </c>
      <c r="B12" s="75"/>
      <c r="C12" s="17">
        <f>+C10+C11</f>
        <v>434</v>
      </c>
      <c r="D12" s="75" t="s">
        <v>45</v>
      </c>
      <c r="E12" s="75"/>
      <c r="F12" s="75"/>
      <c r="G12" s="75"/>
      <c r="H12" s="75"/>
      <c r="I12" s="75"/>
    </row>
    <row r="13" spans="1:3" ht="12.75">
      <c r="A13" s="75" t="s">
        <v>34</v>
      </c>
      <c r="B13" s="75"/>
      <c r="C13" s="17" t="s">
        <v>31</v>
      </c>
    </row>
    <row r="14" spans="1:10" ht="12.75">
      <c r="A14" s="12"/>
      <c r="B14" s="10"/>
      <c r="C14" s="10"/>
      <c r="D14" s="12"/>
      <c r="E14" s="10"/>
      <c r="F14" s="10"/>
      <c r="G14" s="10"/>
      <c r="H14" s="10"/>
      <c r="I14" s="10"/>
      <c r="J14" s="10"/>
    </row>
    <row r="15" spans="3:9" ht="12.75">
      <c r="C15" s="18">
        <f>+C7/12</f>
        <v>793.3333333333334</v>
      </c>
      <c r="D15" s="76" t="s">
        <v>29</v>
      </c>
      <c r="E15" s="76"/>
      <c r="F15" s="76"/>
      <c r="G15" s="76"/>
      <c r="H15" s="76"/>
      <c r="I15" s="76"/>
    </row>
    <row r="16" spans="1:9" ht="12.75">
      <c r="A16" s="76" t="s">
        <v>12</v>
      </c>
      <c r="B16" s="76"/>
      <c r="C16" s="19">
        <f>ROUND(C15,2)</f>
        <v>793.33</v>
      </c>
      <c r="D16" s="75" t="s">
        <v>17</v>
      </c>
      <c r="E16" s="75"/>
      <c r="F16" s="75"/>
      <c r="G16" s="75"/>
      <c r="H16" s="75"/>
      <c r="I16" s="75"/>
    </row>
    <row r="18" spans="3:9" ht="12.75">
      <c r="C18" s="18">
        <f>C16*0.3</f>
        <v>237.999</v>
      </c>
      <c r="D18" s="75" t="s">
        <v>28</v>
      </c>
      <c r="E18" s="75"/>
      <c r="F18" s="75"/>
      <c r="G18" s="75"/>
      <c r="H18" s="75"/>
      <c r="I18" s="75"/>
    </row>
    <row r="19" spans="1:9" ht="12.75">
      <c r="A19" s="76" t="s">
        <v>62</v>
      </c>
      <c r="B19" s="76"/>
      <c r="C19" s="19">
        <f>ROUND(C18,2)</f>
        <v>238</v>
      </c>
      <c r="D19" s="75" t="s">
        <v>17</v>
      </c>
      <c r="E19" s="75"/>
      <c r="F19" s="75"/>
      <c r="G19" s="75"/>
      <c r="H19" s="75"/>
      <c r="I19" s="75"/>
    </row>
    <row r="21" spans="3:9" ht="12.75">
      <c r="C21" s="25">
        <f>+C12*0.3</f>
        <v>130.2</v>
      </c>
      <c r="D21" s="75" t="s">
        <v>32</v>
      </c>
      <c r="E21" s="75"/>
      <c r="F21" s="75"/>
      <c r="G21" s="75"/>
      <c r="H21" s="75"/>
      <c r="I21" s="75"/>
    </row>
    <row r="22" spans="1:9" ht="12.75">
      <c r="A22" s="76" t="s">
        <v>1</v>
      </c>
      <c r="B22" s="76"/>
      <c r="C22" s="19">
        <f>ROUND(C21,2)</f>
        <v>130.2</v>
      </c>
      <c r="D22" s="56" t="s">
        <v>17</v>
      </c>
      <c r="E22" s="56"/>
      <c r="F22" s="56"/>
      <c r="G22" s="56"/>
      <c r="H22" s="56"/>
      <c r="I22" s="56"/>
    </row>
    <row r="24" spans="1:9" ht="12.75">
      <c r="A24" s="75" t="s">
        <v>51</v>
      </c>
      <c r="B24" s="75"/>
      <c r="C24" s="25">
        <f>+C12*0.1</f>
        <v>43.400000000000006</v>
      </c>
      <c r="D24" s="75" t="s">
        <v>51</v>
      </c>
      <c r="E24" s="75"/>
      <c r="F24" s="75"/>
      <c r="G24" s="75"/>
      <c r="H24" s="75"/>
      <c r="I24" s="75"/>
    </row>
    <row r="25" spans="1:9" ht="12.75">
      <c r="A25" s="3"/>
      <c r="C25" s="19">
        <f>ROUND(C24,2)</f>
        <v>43.4</v>
      </c>
      <c r="D25" s="75" t="s">
        <v>17</v>
      </c>
      <c r="E25" s="75"/>
      <c r="F25" s="75"/>
      <c r="G25" s="75"/>
      <c r="H25" s="75"/>
      <c r="I25" s="75"/>
    </row>
    <row r="26" spans="3:9" ht="12.75">
      <c r="C26" s="21">
        <f>ROUND(C25,0)</f>
        <v>43</v>
      </c>
      <c r="D26" s="76" t="s">
        <v>18</v>
      </c>
      <c r="E26" s="76"/>
      <c r="F26" s="76"/>
      <c r="G26" s="76"/>
      <c r="H26" s="76"/>
      <c r="I26" s="76"/>
    </row>
    <row r="27" spans="3:9" ht="12.75">
      <c r="C27" s="17"/>
      <c r="D27" s="75" t="s">
        <v>50</v>
      </c>
      <c r="E27" s="75"/>
      <c r="F27" s="75"/>
      <c r="G27" s="75"/>
      <c r="H27" s="75"/>
      <c r="I27" s="75"/>
    </row>
    <row r="29" spans="1:9" ht="12.75">
      <c r="A29" s="75" t="s">
        <v>19</v>
      </c>
      <c r="B29" s="75"/>
      <c r="C29" s="20">
        <f>MAX(C19,C22)</f>
        <v>238</v>
      </c>
      <c r="D29" s="76" t="s">
        <v>33</v>
      </c>
      <c r="E29" s="76"/>
      <c r="F29" s="76"/>
      <c r="G29" s="76"/>
      <c r="H29" s="76"/>
      <c r="I29" s="76"/>
    </row>
    <row r="30" spans="2:9" ht="12.75">
      <c r="B30" s="24" t="s">
        <v>23</v>
      </c>
      <c r="C30" s="24">
        <f>ROUND(C29,0)</f>
        <v>238</v>
      </c>
      <c r="D30" s="85" t="s">
        <v>18</v>
      </c>
      <c r="E30" s="85"/>
      <c r="F30" s="85"/>
      <c r="G30" s="85"/>
      <c r="H30" s="85"/>
      <c r="I30" s="85"/>
    </row>
    <row r="32" spans="2:9" ht="12.75">
      <c r="B32" s="17" t="s">
        <v>15</v>
      </c>
      <c r="C32" s="17">
        <f>IF(C30&gt;(C12),C12,C30)</f>
        <v>238</v>
      </c>
      <c r="D32" s="75" t="s">
        <v>49</v>
      </c>
      <c r="E32" s="75"/>
      <c r="F32" s="75"/>
      <c r="G32" s="75"/>
      <c r="H32" s="75"/>
      <c r="I32" s="75"/>
    </row>
    <row r="33" spans="6:14" ht="12.75">
      <c r="F33" s="12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81" t="s">
        <v>52</v>
      </c>
      <c r="B34" s="82"/>
      <c r="C34" s="17">
        <f>+C12-C32</f>
        <v>196</v>
      </c>
      <c r="D34" s="75" t="s">
        <v>16</v>
      </c>
      <c r="E34" s="75"/>
      <c r="F34" s="75"/>
      <c r="G34" s="75"/>
      <c r="H34" s="75"/>
      <c r="I34" s="75"/>
      <c r="J34" s="10"/>
      <c r="K34" s="10"/>
      <c r="L34" s="10"/>
      <c r="M34" s="10"/>
      <c r="N34" s="10"/>
    </row>
    <row r="35" spans="6:14" ht="12.75"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7" t="s">
        <v>79</v>
      </c>
      <c r="B36" s="17"/>
      <c r="C36" s="17">
        <f>+C32</f>
        <v>238</v>
      </c>
      <c r="D36" s="75" t="s">
        <v>15</v>
      </c>
      <c r="E36" s="75"/>
      <c r="F36" s="75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83"/>
      <c r="B37" s="84"/>
      <c r="C37" s="17">
        <f>+C11</f>
        <v>34</v>
      </c>
      <c r="D37" s="75" t="s">
        <v>6</v>
      </c>
      <c r="E37" s="75"/>
      <c r="F37" s="75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83"/>
      <c r="B38" s="84"/>
      <c r="C38" s="17">
        <f>+C36-C37</f>
        <v>204</v>
      </c>
      <c r="D38" s="75" t="s">
        <v>26</v>
      </c>
      <c r="E38" s="75"/>
      <c r="F38" s="75"/>
      <c r="G38" s="12"/>
      <c r="H38" s="10"/>
      <c r="I38" s="10"/>
      <c r="J38" s="10"/>
      <c r="K38" s="10"/>
      <c r="L38" s="10"/>
      <c r="M38" s="10"/>
      <c r="N38" s="10"/>
    </row>
    <row r="39" spans="1:14" ht="12.75">
      <c r="A39" s="83"/>
      <c r="B39" s="84"/>
      <c r="C39" s="17">
        <f>IF(C38&lt;0,0,C38)</f>
        <v>204</v>
      </c>
      <c r="D39" s="75" t="s">
        <v>24</v>
      </c>
      <c r="E39" s="75"/>
      <c r="F39" s="75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83"/>
      <c r="B40" s="84"/>
      <c r="C40" s="17">
        <f>IF(C38&lt;0,C38,0)</f>
        <v>0</v>
      </c>
      <c r="D40" s="75" t="s">
        <v>25</v>
      </c>
      <c r="E40" s="75"/>
      <c r="F40" s="75"/>
      <c r="G40" s="10"/>
      <c r="H40" s="10"/>
      <c r="I40" s="10"/>
      <c r="J40" s="10"/>
      <c r="K40" s="10"/>
      <c r="L40" s="10"/>
      <c r="M40" s="10"/>
      <c r="N40" s="10"/>
    </row>
    <row r="47" ht="12.75">
      <c r="B47" s="11"/>
    </row>
  </sheetData>
  <sheetProtection/>
  <mergeCells count="43">
    <mergeCell ref="D1:F1"/>
    <mergeCell ref="D7:I7"/>
    <mergeCell ref="D12:I12"/>
    <mergeCell ref="D15:I15"/>
    <mergeCell ref="D16:I16"/>
    <mergeCell ref="D18:I18"/>
    <mergeCell ref="D19:I19"/>
    <mergeCell ref="D21:I21"/>
    <mergeCell ref="D22:I22"/>
    <mergeCell ref="D24:I24"/>
    <mergeCell ref="D25:I25"/>
    <mergeCell ref="D26:I26"/>
    <mergeCell ref="D27:I27"/>
    <mergeCell ref="D29:I29"/>
    <mergeCell ref="D30:I30"/>
    <mergeCell ref="D32:I32"/>
    <mergeCell ref="D34:I34"/>
    <mergeCell ref="D36:F36"/>
    <mergeCell ref="D37:F37"/>
    <mergeCell ref="D38:F38"/>
    <mergeCell ref="D39:F39"/>
    <mergeCell ref="D40:F40"/>
    <mergeCell ref="A37:B37"/>
    <mergeCell ref="A38:B38"/>
    <mergeCell ref="A39:B39"/>
    <mergeCell ref="A40:B40"/>
    <mergeCell ref="A8:B8"/>
    <mergeCell ref="A34:B34"/>
    <mergeCell ref="A29:B29"/>
    <mergeCell ref="A24:B24"/>
    <mergeCell ref="A22:B22"/>
    <mergeCell ref="A19:B19"/>
    <mergeCell ref="A16:B16"/>
    <mergeCell ref="A7:B7"/>
    <mergeCell ref="A6:B6"/>
    <mergeCell ref="A5:B5"/>
    <mergeCell ref="A1:B1"/>
    <mergeCell ref="A3:I3"/>
    <mergeCell ref="A13:B13"/>
    <mergeCell ref="A12:B12"/>
    <mergeCell ref="A11:B11"/>
    <mergeCell ref="A10:B10"/>
    <mergeCell ref="A9:B9"/>
  </mergeCells>
  <printOptions/>
  <pageMargins left="0.75" right="0.75" top="1.19333333333333" bottom="1" header="0.5" footer="0.5"/>
  <pageSetup fitToHeight="1" fitToWidth="1" horizontalDpi="600" verticalDpi="600" orientation="portrait" scale="93" r:id="rId1"/>
  <headerFooter alignWithMargins="0">
    <oddHeader>&amp;C&amp;14TRACS 202D Calculating Tenant Rent
Rent Supp</oddHeader>
    <oddFooter>&amp;L&amp;8page &amp;P of &amp;N&amp;R&amp;8revised 4/5/2012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SheetLayoutView="100" workbookViewId="0" topLeftCell="A10">
      <selection activeCell="C5" sqref="C5"/>
    </sheetView>
  </sheetViews>
  <sheetFormatPr defaultColWidth="9.140625" defaultRowHeight="12.75"/>
  <cols>
    <col min="2" max="2" width="18.8515625" style="0" customWidth="1"/>
    <col min="3" max="3" width="13.140625" style="0" customWidth="1"/>
  </cols>
  <sheetData>
    <row r="1" spans="1:6" ht="12.75">
      <c r="A1" s="86" t="s">
        <v>7</v>
      </c>
      <c r="B1" s="87"/>
      <c r="D1" s="88" t="s">
        <v>72</v>
      </c>
      <c r="E1" s="89"/>
      <c r="F1" s="90"/>
    </row>
    <row r="2" spans="4:6" ht="12.75">
      <c r="D2" s="10"/>
      <c r="E2" s="10"/>
      <c r="F2" s="10"/>
    </row>
    <row r="3" spans="1:15" ht="12.75">
      <c r="A3" s="41" t="s">
        <v>56</v>
      </c>
      <c r="B3" s="42"/>
      <c r="C3" s="42"/>
      <c r="D3" s="42"/>
      <c r="E3" s="42"/>
      <c r="F3" s="42"/>
      <c r="G3" s="42"/>
      <c r="H3" s="42"/>
      <c r="I3" s="43"/>
      <c r="O3" s="2"/>
    </row>
    <row r="4" spans="2:15" ht="12.75">
      <c r="B4" s="1"/>
      <c r="O4" s="2"/>
    </row>
    <row r="5" spans="1:3" ht="12.75">
      <c r="A5" s="75" t="s">
        <v>8</v>
      </c>
      <c r="B5" s="75"/>
      <c r="C5" s="34">
        <v>11097</v>
      </c>
    </row>
    <row r="6" spans="1:3" ht="12.75">
      <c r="A6" s="75" t="s">
        <v>20</v>
      </c>
      <c r="B6" s="75"/>
      <c r="C6" s="34">
        <v>480</v>
      </c>
    </row>
    <row r="7" spans="1:9" ht="12.75">
      <c r="A7" s="75" t="s">
        <v>9</v>
      </c>
      <c r="B7" s="75"/>
      <c r="C7" s="15">
        <f>IF((+C5-C6)&lt;0,0,+C5-C6)</f>
        <v>10617</v>
      </c>
      <c r="D7" s="75" t="s">
        <v>68</v>
      </c>
      <c r="E7" s="75"/>
      <c r="F7" s="75"/>
      <c r="G7" s="75"/>
      <c r="H7" s="75"/>
      <c r="I7" s="75"/>
    </row>
    <row r="8" spans="1:3" ht="12.75">
      <c r="A8" s="75" t="s">
        <v>0</v>
      </c>
      <c r="B8" s="75"/>
      <c r="C8" s="15" t="s">
        <v>31</v>
      </c>
    </row>
    <row r="9" spans="1:3" ht="12.75">
      <c r="A9" s="75" t="s">
        <v>10</v>
      </c>
      <c r="B9" s="75"/>
      <c r="C9" s="15" t="s">
        <v>31</v>
      </c>
    </row>
    <row r="10" spans="1:9" ht="12.75">
      <c r="A10" s="75" t="s">
        <v>4</v>
      </c>
      <c r="B10" s="75"/>
      <c r="C10" s="34">
        <v>400</v>
      </c>
      <c r="D10" s="91" t="s">
        <v>96</v>
      </c>
      <c r="E10" s="92"/>
      <c r="F10" s="92"/>
      <c r="G10" s="92"/>
      <c r="H10" s="93"/>
      <c r="I10" s="94"/>
    </row>
    <row r="11" spans="1:12" ht="12.75">
      <c r="A11" s="75" t="s">
        <v>6</v>
      </c>
      <c r="B11" s="75"/>
      <c r="C11" s="34">
        <v>34</v>
      </c>
      <c r="L11" s="1"/>
    </row>
    <row r="12" spans="1:3" ht="12.75">
      <c r="A12" s="75" t="s">
        <v>5</v>
      </c>
      <c r="B12" s="75"/>
      <c r="C12" s="15" t="s">
        <v>31</v>
      </c>
    </row>
    <row r="13" spans="1:15" ht="12.75">
      <c r="A13" s="75" t="s">
        <v>34</v>
      </c>
      <c r="B13" s="75"/>
      <c r="C13" s="34">
        <v>500</v>
      </c>
      <c r="O13" s="2"/>
    </row>
    <row r="14" spans="1:15" ht="12.75">
      <c r="A14" s="12"/>
      <c r="B14" s="10"/>
      <c r="C14" s="10"/>
      <c r="D14" s="12"/>
      <c r="E14" s="10"/>
      <c r="F14" s="10"/>
      <c r="G14" s="10"/>
      <c r="H14" s="10"/>
      <c r="I14" s="10"/>
      <c r="O14" s="2"/>
    </row>
    <row r="15" spans="1:15" ht="12.75">
      <c r="A15" s="41" t="s">
        <v>39</v>
      </c>
      <c r="B15" s="42"/>
      <c r="C15" s="42"/>
      <c r="D15" s="42"/>
      <c r="E15" s="42"/>
      <c r="F15" s="42"/>
      <c r="G15" s="42"/>
      <c r="H15" s="42"/>
      <c r="I15" s="43"/>
      <c r="O15" s="2"/>
    </row>
    <row r="16" ht="12.75">
      <c r="O16" s="2"/>
    </row>
    <row r="17" spans="3:15" ht="12.75">
      <c r="C17" s="18">
        <f>+C7/12</f>
        <v>884.75</v>
      </c>
      <c r="D17" s="76" t="s">
        <v>29</v>
      </c>
      <c r="E17" s="76"/>
      <c r="F17" s="76"/>
      <c r="G17" s="76"/>
      <c r="H17" s="76"/>
      <c r="O17" s="2"/>
    </row>
    <row r="18" spans="1:8" ht="12.75">
      <c r="A18" s="76" t="s">
        <v>12</v>
      </c>
      <c r="B18" s="76"/>
      <c r="C18" s="19">
        <f>ROUND(C17,2)</f>
        <v>884.75</v>
      </c>
      <c r="D18" s="75" t="s">
        <v>17</v>
      </c>
      <c r="E18" s="75"/>
      <c r="F18" s="75"/>
      <c r="G18" s="75"/>
      <c r="H18" s="75"/>
    </row>
    <row r="20" spans="3:8" ht="12.75">
      <c r="C20" s="18">
        <f>C18*0.3</f>
        <v>265.425</v>
      </c>
      <c r="D20" s="75" t="s">
        <v>28</v>
      </c>
      <c r="E20" s="75"/>
      <c r="F20" s="75"/>
      <c r="G20" s="75"/>
      <c r="H20" s="75"/>
    </row>
    <row r="21" spans="1:8" ht="12.75">
      <c r="A21" s="76" t="s">
        <v>62</v>
      </c>
      <c r="B21" s="76"/>
      <c r="C21" s="19">
        <f>ROUND(C20,2)</f>
        <v>265.43</v>
      </c>
      <c r="D21" s="75" t="s">
        <v>17</v>
      </c>
      <c r="E21" s="75"/>
      <c r="F21" s="75"/>
      <c r="G21" s="75"/>
      <c r="H21" s="75"/>
    </row>
    <row r="23" spans="1:8" ht="12.75">
      <c r="A23" s="75" t="s">
        <v>41</v>
      </c>
      <c r="B23" s="75"/>
      <c r="C23" s="20">
        <f>MAX(C21,C10)</f>
        <v>400</v>
      </c>
      <c r="D23" s="76" t="s">
        <v>60</v>
      </c>
      <c r="E23" s="76"/>
      <c r="F23" s="76"/>
      <c r="G23" s="76"/>
      <c r="H23" s="76"/>
    </row>
    <row r="24" spans="2:8" ht="12.75">
      <c r="B24" s="3"/>
      <c r="C24" s="21">
        <f>ROUND(C23,0)</f>
        <v>400</v>
      </c>
      <c r="D24" s="76" t="s">
        <v>18</v>
      </c>
      <c r="E24" s="76"/>
      <c r="F24" s="76"/>
      <c r="G24" s="76"/>
      <c r="H24" s="76"/>
    </row>
    <row r="26" spans="2:8" ht="12.75">
      <c r="B26" s="17" t="s">
        <v>24</v>
      </c>
      <c r="C26" s="17">
        <f>IF(C24&gt;(C13),C13,C24)</f>
        <v>400</v>
      </c>
      <c r="D26" s="75" t="s">
        <v>42</v>
      </c>
      <c r="E26" s="75"/>
      <c r="F26" s="75"/>
      <c r="G26" s="75"/>
      <c r="H26" s="75"/>
    </row>
    <row r="27" spans="3:6" ht="12.75">
      <c r="C27" s="10"/>
      <c r="D27" s="9"/>
      <c r="E27" s="10"/>
      <c r="F27" s="10"/>
    </row>
    <row r="28" spans="1:9" ht="12.75">
      <c r="A28" s="41" t="s">
        <v>40</v>
      </c>
      <c r="B28" s="42"/>
      <c r="C28" s="42"/>
      <c r="D28" s="42"/>
      <c r="E28" s="42"/>
      <c r="F28" s="42"/>
      <c r="G28" s="42"/>
      <c r="H28" s="42"/>
      <c r="I28" s="43"/>
    </row>
    <row r="30" spans="1:9" ht="12.75">
      <c r="A30" s="64" t="s">
        <v>12</v>
      </c>
      <c r="B30" s="64"/>
      <c r="C30" s="18">
        <f>+C7/12</f>
        <v>884.75</v>
      </c>
      <c r="D30" s="76" t="s">
        <v>29</v>
      </c>
      <c r="E30" s="76"/>
      <c r="F30" s="76"/>
      <c r="G30" s="76"/>
      <c r="H30" s="76"/>
      <c r="I30" s="76"/>
    </row>
    <row r="31" spans="1:9" ht="12.75">
      <c r="A31" s="3"/>
      <c r="C31" s="19">
        <f>ROUND(C30,2)</f>
        <v>884.75</v>
      </c>
      <c r="D31" s="75" t="s">
        <v>17</v>
      </c>
      <c r="E31" s="75"/>
      <c r="F31" s="75"/>
      <c r="G31" s="75"/>
      <c r="H31" s="75"/>
      <c r="I31" s="75"/>
    </row>
    <row r="32" ht="12.75">
      <c r="C32" s="2"/>
    </row>
    <row r="35" spans="1:9" ht="12.75">
      <c r="A35" s="76" t="s">
        <v>62</v>
      </c>
      <c r="B35" s="76"/>
      <c r="C35" s="25">
        <f>+C31*0.3</f>
        <v>265.425</v>
      </c>
      <c r="D35" s="75" t="s">
        <v>28</v>
      </c>
      <c r="E35" s="75"/>
      <c r="F35" s="75"/>
      <c r="G35" s="75"/>
      <c r="H35" s="75"/>
      <c r="I35" s="75"/>
    </row>
    <row r="36" spans="1:9" ht="12.75">
      <c r="A36" s="3"/>
      <c r="C36" s="19">
        <f>ROUND(C35,2)</f>
        <v>265.43</v>
      </c>
      <c r="D36" s="75" t="s">
        <v>17</v>
      </c>
      <c r="E36" s="75"/>
      <c r="F36" s="75"/>
      <c r="G36" s="75"/>
      <c r="H36" s="75"/>
      <c r="I36" s="75"/>
    </row>
    <row r="37" spans="3:9" ht="12.75">
      <c r="C37" s="19">
        <f>+C36-C11</f>
        <v>231.43</v>
      </c>
      <c r="D37" s="75" t="s">
        <v>80</v>
      </c>
      <c r="E37" s="75"/>
      <c r="F37" s="75"/>
      <c r="G37" s="75"/>
      <c r="H37" s="75"/>
      <c r="I37" s="75"/>
    </row>
    <row r="40" spans="1:9" ht="12.75">
      <c r="A40" s="76" t="s">
        <v>63</v>
      </c>
      <c r="B40" s="76"/>
      <c r="C40" s="25">
        <f>+C31*0.25</f>
        <v>221.1875</v>
      </c>
      <c r="D40" s="75" t="s">
        <v>43</v>
      </c>
      <c r="E40" s="75"/>
      <c r="F40" s="75"/>
      <c r="G40" s="75"/>
      <c r="H40" s="75"/>
      <c r="I40" s="75"/>
    </row>
    <row r="41" spans="1:9" ht="12.75">
      <c r="A41" s="3"/>
      <c r="C41" s="19">
        <f>ROUND(C40,2)</f>
        <v>221.19</v>
      </c>
      <c r="D41" s="75" t="s">
        <v>17</v>
      </c>
      <c r="E41" s="75"/>
      <c r="F41" s="75"/>
      <c r="G41" s="75"/>
      <c r="H41" s="75"/>
      <c r="I41" s="75"/>
    </row>
    <row r="43" spans="1:9" ht="12.75">
      <c r="A43" s="75" t="s">
        <v>41</v>
      </c>
      <c r="B43" s="75"/>
      <c r="C43" s="20">
        <f>MAX(C37,C41,C10)</f>
        <v>400</v>
      </c>
      <c r="D43" s="76" t="s">
        <v>44</v>
      </c>
      <c r="E43" s="76"/>
      <c r="F43" s="76"/>
      <c r="G43" s="76"/>
      <c r="H43" s="76"/>
      <c r="I43" s="76"/>
    </row>
    <row r="44" spans="2:9" ht="12.75">
      <c r="B44" s="3"/>
      <c r="C44" s="21">
        <f>ROUND(C43,0)</f>
        <v>400</v>
      </c>
      <c r="D44" s="76" t="s">
        <v>18</v>
      </c>
      <c r="E44" s="76"/>
      <c r="F44" s="76"/>
      <c r="G44" s="76"/>
      <c r="H44" s="76"/>
      <c r="I44" s="76"/>
    </row>
    <row r="46" spans="2:9" ht="12.75">
      <c r="B46" s="17" t="s">
        <v>24</v>
      </c>
      <c r="C46" s="17">
        <f>IF(C44&gt;(C13),C13,C44)</f>
        <v>400</v>
      </c>
      <c r="D46" s="75" t="s">
        <v>42</v>
      </c>
      <c r="E46" s="75"/>
      <c r="F46" s="75"/>
      <c r="G46" s="75"/>
      <c r="H46" s="75"/>
      <c r="I46" s="75"/>
    </row>
    <row r="47" spans="3:6" ht="12.75">
      <c r="C47" s="10"/>
      <c r="D47" s="9"/>
      <c r="E47" s="10"/>
      <c r="F47" s="10"/>
    </row>
    <row r="52" ht="12.75">
      <c r="B52" s="11"/>
    </row>
    <row r="63" ht="12.75">
      <c r="B63" s="1"/>
    </row>
    <row r="64" ht="12.75">
      <c r="C64" s="9"/>
    </row>
    <row r="65" ht="12.75">
      <c r="C65" s="9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4" ht="12.75">
      <c r="B74" s="1"/>
    </row>
    <row r="76" spans="3:4" ht="12.75">
      <c r="C76" s="7"/>
      <c r="D76" s="3"/>
    </row>
    <row r="77" spans="1:3" ht="12.75">
      <c r="A77" s="3"/>
      <c r="C77" s="5"/>
    </row>
    <row r="78" ht="12.75">
      <c r="C78" s="2"/>
    </row>
    <row r="81" ht="12.75">
      <c r="C81" s="7"/>
    </row>
    <row r="82" spans="1:3" ht="12.75">
      <c r="A82" s="3"/>
      <c r="C82" s="5"/>
    </row>
    <row r="83" ht="12.75">
      <c r="C83" s="2"/>
    </row>
    <row r="85" spans="3:4" ht="12.75">
      <c r="C85" s="4"/>
      <c r="D85" s="3"/>
    </row>
    <row r="86" spans="2:4" ht="12.75">
      <c r="B86" s="3"/>
      <c r="C86" s="3"/>
      <c r="D86" s="3"/>
    </row>
    <row r="92" ht="12.75">
      <c r="B92" s="1"/>
    </row>
    <row r="95" spans="1:4" ht="12.75">
      <c r="A95" s="3"/>
      <c r="C95" s="7"/>
      <c r="D95" s="3"/>
    </row>
    <row r="96" spans="1:3" ht="12.75">
      <c r="A96" s="3"/>
      <c r="C96" s="5"/>
    </row>
    <row r="97" ht="12.75">
      <c r="C97" s="2"/>
    </row>
    <row r="101" spans="1:3" ht="12.75">
      <c r="A101" s="3"/>
      <c r="C101" s="8"/>
    </row>
    <row r="102" spans="1:3" ht="12.75">
      <c r="A102" s="3"/>
      <c r="C102" s="5"/>
    </row>
    <row r="103" ht="12.75">
      <c r="C103" s="2"/>
    </row>
    <row r="107" spans="1:3" ht="12.75">
      <c r="A107" s="3"/>
      <c r="C107" s="6"/>
    </row>
    <row r="108" spans="1:3" ht="12.75">
      <c r="A108" s="3"/>
      <c r="C108" s="7"/>
    </row>
    <row r="109" ht="12.75">
      <c r="C109" s="2"/>
    </row>
    <row r="111" spans="3:4" ht="12.75">
      <c r="C111" s="4"/>
      <c r="D111" s="3"/>
    </row>
    <row r="112" spans="2:4" ht="12.75">
      <c r="B112" s="3"/>
      <c r="C112" s="3"/>
      <c r="D112" s="3"/>
    </row>
  </sheetData>
  <sheetProtection/>
  <mergeCells count="40">
    <mergeCell ref="D30:I30"/>
    <mergeCell ref="D31:I31"/>
    <mergeCell ref="A23:B23"/>
    <mergeCell ref="D1:F1"/>
    <mergeCell ref="D7:I7"/>
    <mergeCell ref="D17:H17"/>
    <mergeCell ref="D18:H18"/>
    <mergeCell ref="D20:H20"/>
    <mergeCell ref="D21:H21"/>
    <mergeCell ref="D10:I10"/>
    <mergeCell ref="D46:I46"/>
    <mergeCell ref="A43:B43"/>
    <mergeCell ref="A40:B40"/>
    <mergeCell ref="A35:B35"/>
    <mergeCell ref="A30:B30"/>
    <mergeCell ref="D35:I35"/>
    <mergeCell ref="D36:I36"/>
    <mergeCell ref="D37:I37"/>
    <mergeCell ref="D40:I40"/>
    <mergeCell ref="D41:I41"/>
    <mergeCell ref="A7:B7"/>
    <mergeCell ref="A8:B8"/>
    <mergeCell ref="A9:B9"/>
    <mergeCell ref="A10:B10"/>
    <mergeCell ref="A11:B11"/>
    <mergeCell ref="D44:I44"/>
    <mergeCell ref="D43:I43"/>
    <mergeCell ref="D23:H23"/>
    <mergeCell ref="D24:H24"/>
    <mergeCell ref="D26:H26"/>
    <mergeCell ref="A1:B1"/>
    <mergeCell ref="A12:B12"/>
    <mergeCell ref="A13:B13"/>
    <mergeCell ref="A3:I3"/>
    <mergeCell ref="A15:I15"/>
    <mergeCell ref="A28:I28"/>
    <mergeCell ref="A21:B21"/>
    <mergeCell ref="A18:B18"/>
    <mergeCell ref="A5:B5"/>
    <mergeCell ref="A6:B6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&amp;C&amp;14TRACS 202D Calculating Tenant Rent
Section 236</oddHeader>
    <oddFooter>&amp;L&amp;8page &amp;P of &amp;N&amp;R&amp;8revised 4/5/2012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C5" sqref="C5"/>
    </sheetView>
  </sheetViews>
  <sheetFormatPr defaultColWidth="9.140625" defaultRowHeight="12.75"/>
  <cols>
    <col min="2" max="2" width="18.8515625" style="0" customWidth="1"/>
    <col min="3" max="3" width="12.8515625" style="0" customWidth="1"/>
  </cols>
  <sheetData>
    <row r="1" spans="1:12" ht="12.75">
      <c r="A1" s="81" t="s">
        <v>7</v>
      </c>
      <c r="B1" s="82"/>
      <c r="D1" s="88" t="s">
        <v>72</v>
      </c>
      <c r="E1" s="89"/>
      <c r="F1" s="90"/>
      <c r="L1" s="1"/>
    </row>
    <row r="2" spans="4:12" ht="12.75">
      <c r="D2" s="10"/>
      <c r="E2" s="10"/>
      <c r="F2" s="10"/>
      <c r="L2" s="1"/>
    </row>
    <row r="3" spans="1:9" ht="12.75">
      <c r="A3" s="63" t="s">
        <v>57</v>
      </c>
      <c r="B3" s="63"/>
      <c r="C3" s="63"/>
      <c r="D3" s="63"/>
      <c r="E3" s="63"/>
      <c r="F3" s="63"/>
      <c r="G3" s="63"/>
      <c r="H3" s="63"/>
      <c r="I3" s="63"/>
    </row>
    <row r="4" ht="12.75">
      <c r="B4" s="1"/>
    </row>
    <row r="5" spans="1:3" ht="12.75">
      <c r="A5" s="75" t="s">
        <v>8</v>
      </c>
      <c r="B5" s="75"/>
      <c r="C5" s="34">
        <v>22222</v>
      </c>
    </row>
    <row r="6" spans="1:3" ht="12.75">
      <c r="A6" s="75" t="s">
        <v>20</v>
      </c>
      <c r="B6" s="75"/>
      <c r="C6" s="27" t="s">
        <v>31</v>
      </c>
    </row>
    <row r="7" spans="1:3" ht="12.75">
      <c r="A7" s="75" t="s">
        <v>9</v>
      </c>
      <c r="B7" s="75"/>
      <c r="C7" s="15" t="s">
        <v>31</v>
      </c>
    </row>
    <row r="8" spans="1:3" ht="12.75">
      <c r="A8" s="75" t="s">
        <v>0</v>
      </c>
      <c r="B8" s="75"/>
      <c r="C8" s="15" t="s">
        <v>31</v>
      </c>
    </row>
    <row r="9" spans="1:3" ht="12.75">
      <c r="A9" s="75" t="s">
        <v>10</v>
      </c>
      <c r="B9" s="75"/>
      <c r="C9" s="15" t="s">
        <v>31</v>
      </c>
    </row>
    <row r="10" spans="1:3" ht="12.75">
      <c r="A10" s="75" t="s">
        <v>2</v>
      </c>
      <c r="B10" s="75"/>
      <c r="C10" s="34">
        <v>400</v>
      </c>
    </row>
    <row r="11" spans="1:3" ht="12.75">
      <c r="A11" s="75" t="s">
        <v>6</v>
      </c>
      <c r="B11" s="75"/>
      <c r="C11" s="15" t="s">
        <v>31</v>
      </c>
    </row>
    <row r="12" spans="1:3" ht="12.75">
      <c r="A12" s="75" t="s">
        <v>5</v>
      </c>
      <c r="B12" s="75"/>
      <c r="C12" s="15" t="s">
        <v>31</v>
      </c>
    </row>
    <row r="13" spans="1:3" ht="12.75">
      <c r="A13" s="75" t="s">
        <v>34</v>
      </c>
      <c r="B13" s="75"/>
      <c r="C13" s="15" t="s">
        <v>31</v>
      </c>
    </row>
    <row r="14" spans="1:3" ht="12.75">
      <c r="A14" s="75" t="s">
        <v>35</v>
      </c>
      <c r="B14" s="75"/>
      <c r="C14" s="34">
        <v>48000</v>
      </c>
    </row>
    <row r="15" spans="1:11" ht="12.75">
      <c r="A15" s="12"/>
      <c r="B15" s="10"/>
      <c r="C15" s="10"/>
      <c r="D15" s="12"/>
      <c r="E15" s="10"/>
      <c r="F15" s="10"/>
      <c r="G15" s="10"/>
      <c r="H15" s="10"/>
      <c r="I15" s="10"/>
      <c r="J15" s="10"/>
      <c r="K15" s="10"/>
    </row>
    <row r="16" spans="1:9" ht="24.75" customHeight="1">
      <c r="A16" s="76" t="s">
        <v>66</v>
      </c>
      <c r="B16" s="76"/>
      <c r="C16" s="21">
        <f>IF(C5&lt;=C14,C10,"Do Not Admit")</f>
        <v>400</v>
      </c>
      <c r="D16" s="95" t="s">
        <v>36</v>
      </c>
      <c r="E16" s="95"/>
      <c r="F16" s="95"/>
      <c r="G16" s="95"/>
      <c r="H16" s="95"/>
      <c r="I16" s="95"/>
    </row>
    <row r="17" spans="1:6" ht="12.75">
      <c r="A17" s="3"/>
      <c r="C17" s="10"/>
      <c r="D17" s="9"/>
      <c r="E17" s="10"/>
      <c r="F17" s="10"/>
    </row>
    <row r="18" spans="1:9" ht="24.75" customHeight="1">
      <c r="A18" s="75" t="s">
        <v>38</v>
      </c>
      <c r="B18" s="75"/>
      <c r="C18" s="17">
        <f>+C14*1.1</f>
        <v>52800.00000000001</v>
      </c>
      <c r="D18" s="96" t="s">
        <v>67</v>
      </c>
      <c r="E18" s="96"/>
      <c r="F18" s="96"/>
      <c r="G18" s="96"/>
      <c r="H18" s="96"/>
      <c r="I18" s="96"/>
    </row>
    <row r="20" spans="3:9" ht="12.75">
      <c r="C20" s="25">
        <f>C10*1.1</f>
        <v>440.00000000000006</v>
      </c>
      <c r="D20" s="75" t="s">
        <v>3</v>
      </c>
      <c r="E20" s="75"/>
      <c r="F20" s="75"/>
      <c r="G20" s="75"/>
      <c r="H20" s="75"/>
      <c r="I20" s="75"/>
    </row>
    <row r="21" spans="3:9" ht="12.75">
      <c r="C21" s="19">
        <f>+ROUND(C20,2)</f>
        <v>440</v>
      </c>
      <c r="D21" s="75" t="s">
        <v>70</v>
      </c>
      <c r="E21" s="75"/>
      <c r="F21" s="75"/>
      <c r="G21" s="75"/>
      <c r="H21" s="75"/>
      <c r="I21" s="75"/>
    </row>
    <row r="22" spans="3:9" ht="12.75">
      <c r="C22" s="17">
        <f>+ROUND(C21,0)</f>
        <v>440</v>
      </c>
      <c r="D22" s="75" t="s">
        <v>71</v>
      </c>
      <c r="E22" s="75"/>
      <c r="F22" s="75"/>
      <c r="G22" s="75"/>
      <c r="H22" s="75"/>
      <c r="I22" s="75"/>
    </row>
    <row r="24" spans="1:9" ht="24.75" customHeight="1">
      <c r="A24" s="17" t="s">
        <v>65</v>
      </c>
      <c r="B24" s="17"/>
      <c r="C24" s="21">
        <f>IF(C5&lt;=C18,C10,C22)</f>
        <v>400</v>
      </c>
      <c r="D24" s="96" t="s">
        <v>37</v>
      </c>
      <c r="E24" s="96"/>
      <c r="F24" s="96"/>
      <c r="G24" s="96"/>
      <c r="H24" s="96"/>
      <c r="I24" s="96"/>
    </row>
    <row r="25" spans="3:6" ht="12.75">
      <c r="C25" s="10"/>
      <c r="D25" s="9"/>
      <c r="E25" s="10"/>
      <c r="F25" s="10"/>
    </row>
    <row r="26" ht="12.75">
      <c r="A26" s="3"/>
    </row>
    <row r="28" ht="12.75">
      <c r="B28" s="11"/>
    </row>
    <row r="29" ht="12.75">
      <c r="B29" s="11"/>
    </row>
    <row r="30" ht="12.75">
      <c r="A30" s="3"/>
    </row>
    <row r="34" spans="3:4" ht="12.75">
      <c r="C34" s="3"/>
      <c r="D34" s="3"/>
    </row>
    <row r="35" spans="2:4" ht="12.75">
      <c r="B35" s="3"/>
      <c r="C35" s="3"/>
      <c r="D35" s="3"/>
    </row>
  </sheetData>
  <sheetProtection/>
  <mergeCells count="21">
    <mergeCell ref="D18:I18"/>
    <mergeCell ref="A14:B14"/>
    <mergeCell ref="D24:I24"/>
    <mergeCell ref="D21:I21"/>
    <mergeCell ref="D22:I22"/>
    <mergeCell ref="A9:B9"/>
    <mergeCell ref="A11:B11"/>
    <mergeCell ref="A12:B12"/>
    <mergeCell ref="A13:B13"/>
    <mergeCell ref="D20:I20"/>
    <mergeCell ref="A18:B18"/>
    <mergeCell ref="A1:B1"/>
    <mergeCell ref="D1:F1"/>
    <mergeCell ref="D16:I16"/>
    <mergeCell ref="A3:I3"/>
    <mergeCell ref="A16:B16"/>
    <mergeCell ref="A7:B7"/>
    <mergeCell ref="A8:B8"/>
    <mergeCell ref="A10:B10"/>
    <mergeCell ref="A5:B5"/>
    <mergeCell ref="A6:B6"/>
  </mergeCells>
  <printOptions/>
  <pageMargins left="0.75" right="0.75" top="1.21388888888889" bottom="1" header="0.5" footer="0.5"/>
  <pageSetup fitToHeight="10" fitToWidth="1" horizontalDpi="600" verticalDpi="600" orientation="portrait" scale="95" r:id="rId1"/>
  <headerFooter alignWithMargins="0">
    <oddHeader>&amp;C&amp;14TRACS 202D Calculating Tenant Rent
BMIR</oddHeader>
    <oddFooter>&amp;L&amp;8page &amp;P of &amp;N&amp;R&amp;8revised 4/5/2012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25">
      <selection activeCell="F45" sqref="F45"/>
    </sheetView>
  </sheetViews>
  <sheetFormatPr defaultColWidth="9.140625" defaultRowHeight="12.75"/>
  <cols>
    <col min="2" max="2" width="20.8515625" style="0" customWidth="1"/>
    <col min="3" max="3" width="14.28125" style="0" customWidth="1"/>
    <col min="5" max="5" width="9.8515625" style="0" customWidth="1"/>
  </cols>
  <sheetData>
    <row r="1" spans="1:6" ht="12.75">
      <c r="A1" s="75" t="s">
        <v>7</v>
      </c>
      <c r="B1" s="75"/>
      <c r="D1" s="99" t="s">
        <v>72</v>
      </c>
      <c r="E1" s="99"/>
      <c r="F1" s="99"/>
    </row>
    <row r="2" spans="4:6" ht="12.75">
      <c r="D2" s="10"/>
      <c r="E2" s="10"/>
      <c r="F2" s="10"/>
    </row>
    <row r="3" spans="1:9" ht="12.75">
      <c r="A3" s="63" t="s">
        <v>58</v>
      </c>
      <c r="B3" s="63"/>
      <c r="C3" s="63"/>
      <c r="D3" s="63"/>
      <c r="E3" s="63"/>
      <c r="F3" s="63"/>
      <c r="G3" s="63"/>
      <c r="H3" s="63"/>
      <c r="I3" s="63"/>
    </row>
    <row r="4" ht="12.75">
      <c r="B4" s="1"/>
    </row>
    <row r="5" spans="1:3" ht="12.75">
      <c r="A5" s="75" t="s">
        <v>8</v>
      </c>
      <c r="B5" s="81"/>
      <c r="C5" s="34">
        <v>10000</v>
      </c>
    </row>
    <row r="6" spans="1:3" ht="12.75">
      <c r="A6" s="75" t="s">
        <v>20</v>
      </c>
      <c r="B6" s="81"/>
      <c r="C6" s="34">
        <v>480</v>
      </c>
    </row>
    <row r="7" spans="1:9" ht="12.75">
      <c r="A7" s="75" t="s">
        <v>9</v>
      </c>
      <c r="B7" s="81"/>
      <c r="C7" s="15">
        <f>IF((+C5-C6)&lt;0,0,+C5-C6)</f>
        <v>9520</v>
      </c>
      <c r="D7" s="75" t="s">
        <v>68</v>
      </c>
      <c r="E7" s="75"/>
      <c r="F7" s="75"/>
      <c r="G7" s="75"/>
      <c r="H7" s="75"/>
      <c r="I7" s="75"/>
    </row>
    <row r="8" spans="1:3" ht="12.75">
      <c r="A8" s="75" t="s">
        <v>0</v>
      </c>
      <c r="B8" s="81"/>
      <c r="C8" s="34">
        <v>200</v>
      </c>
    </row>
    <row r="9" spans="1:3" ht="12.75">
      <c r="A9" s="75" t="s">
        <v>10</v>
      </c>
      <c r="B9" s="81"/>
      <c r="C9" s="15" t="s">
        <v>31</v>
      </c>
    </row>
    <row r="10" spans="1:9" ht="12.75">
      <c r="A10" s="75" t="s">
        <v>11</v>
      </c>
      <c r="B10" s="81"/>
      <c r="C10" s="15">
        <f>+C12-C11</f>
        <v>400</v>
      </c>
      <c r="D10" s="75" t="s">
        <v>47</v>
      </c>
      <c r="E10" s="75"/>
      <c r="F10" s="75"/>
      <c r="G10" s="75"/>
      <c r="H10" s="75"/>
      <c r="I10" s="75"/>
    </row>
    <row r="11" spans="1:3" ht="12.75">
      <c r="A11" s="75" t="s">
        <v>6</v>
      </c>
      <c r="B11" s="81"/>
      <c r="C11" s="34">
        <v>34</v>
      </c>
    </row>
    <row r="12" spans="1:3" ht="12.75">
      <c r="A12" s="75" t="s">
        <v>46</v>
      </c>
      <c r="B12" s="81"/>
      <c r="C12" s="34">
        <v>434</v>
      </c>
    </row>
    <row r="13" spans="1:3" ht="12.75">
      <c r="A13" s="75" t="s">
        <v>34</v>
      </c>
      <c r="B13" s="81"/>
      <c r="C13" s="17" t="s">
        <v>31</v>
      </c>
    </row>
    <row r="14" spans="1:10" ht="12.75">
      <c r="A14" s="12"/>
      <c r="B14" s="10"/>
      <c r="C14" s="10"/>
      <c r="D14" s="12"/>
      <c r="E14" s="10"/>
      <c r="F14" s="10"/>
      <c r="G14" s="10"/>
      <c r="H14" s="10"/>
      <c r="I14" s="10"/>
      <c r="J14" s="10"/>
    </row>
    <row r="15" spans="3:9" ht="12.75">
      <c r="C15" s="18">
        <f>+C7/12</f>
        <v>793.3333333333334</v>
      </c>
      <c r="D15" s="76" t="s">
        <v>29</v>
      </c>
      <c r="E15" s="76"/>
      <c r="F15" s="76"/>
      <c r="G15" s="76"/>
      <c r="H15" s="76"/>
      <c r="I15" s="76"/>
    </row>
    <row r="16" spans="1:9" ht="12.75">
      <c r="A16" s="76" t="s">
        <v>12</v>
      </c>
      <c r="B16" s="76"/>
      <c r="C16" s="19">
        <f>ROUND(C15,2)</f>
        <v>793.33</v>
      </c>
      <c r="D16" s="75" t="s">
        <v>17</v>
      </c>
      <c r="E16" s="75"/>
      <c r="F16" s="75"/>
      <c r="G16" s="75"/>
      <c r="H16" s="75"/>
      <c r="I16" s="75"/>
    </row>
    <row r="18" spans="3:9" ht="12.75">
      <c r="C18" s="18">
        <f>C16*0.3</f>
        <v>237.999</v>
      </c>
      <c r="D18" s="75" t="s">
        <v>28</v>
      </c>
      <c r="E18" s="75"/>
      <c r="F18" s="75"/>
      <c r="G18" s="75"/>
      <c r="H18" s="75"/>
      <c r="I18" s="75"/>
    </row>
    <row r="19" spans="1:9" ht="12.75">
      <c r="A19" s="76" t="s">
        <v>62</v>
      </c>
      <c r="B19" s="76"/>
      <c r="C19" s="19">
        <f>ROUND(C18,2)</f>
        <v>238</v>
      </c>
      <c r="D19" s="75" t="s">
        <v>17</v>
      </c>
      <c r="E19" s="75"/>
      <c r="F19" s="75"/>
      <c r="G19" s="75"/>
      <c r="H19" s="75"/>
      <c r="I19" s="75"/>
    </row>
    <row r="21" spans="3:9" ht="12.75">
      <c r="C21" s="18">
        <f>C5/12</f>
        <v>833.3333333333334</v>
      </c>
      <c r="D21" s="75" t="s">
        <v>27</v>
      </c>
      <c r="E21" s="75"/>
      <c r="F21" s="75"/>
      <c r="G21" s="75"/>
      <c r="H21" s="75"/>
      <c r="I21" s="75"/>
    </row>
    <row r="22" spans="1:9" ht="12.75">
      <c r="A22" s="76" t="s">
        <v>14</v>
      </c>
      <c r="B22" s="76"/>
      <c r="C22" s="19">
        <f>ROUND(C21,2)</f>
        <v>833.33</v>
      </c>
      <c r="D22" s="75" t="s">
        <v>17</v>
      </c>
      <c r="E22" s="75"/>
      <c r="F22" s="75"/>
      <c r="G22" s="75"/>
      <c r="H22" s="75"/>
      <c r="I22" s="75"/>
    </row>
    <row r="24" spans="3:9" ht="12.75">
      <c r="C24" s="18">
        <f>C22*0.1</f>
        <v>83.33300000000001</v>
      </c>
      <c r="D24" s="75" t="s">
        <v>30</v>
      </c>
      <c r="E24" s="75"/>
      <c r="F24" s="75"/>
      <c r="G24" s="75"/>
      <c r="H24" s="75"/>
      <c r="I24" s="75"/>
    </row>
    <row r="25" spans="1:9" ht="12.75">
      <c r="A25" s="76" t="s">
        <v>61</v>
      </c>
      <c r="B25" s="76"/>
      <c r="C25" s="19">
        <f>ROUND(C24,2)</f>
        <v>83.33</v>
      </c>
      <c r="D25" s="75" t="s">
        <v>17</v>
      </c>
      <c r="E25" s="75"/>
      <c r="F25" s="75"/>
      <c r="G25" s="75"/>
      <c r="H25" s="75"/>
      <c r="I25" s="75"/>
    </row>
    <row r="27" spans="1:9" ht="12.75">
      <c r="A27" s="75" t="s">
        <v>19</v>
      </c>
      <c r="B27" s="75"/>
      <c r="C27" s="20">
        <f>MAX(C19,C25,C8)</f>
        <v>238</v>
      </c>
      <c r="D27" s="76" t="s">
        <v>22</v>
      </c>
      <c r="E27" s="76"/>
      <c r="F27" s="76"/>
      <c r="G27" s="76"/>
      <c r="H27" s="76"/>
      <c r="I27" s="76"/>
    </row>
    <row r="28" spans="2:9" ht="12.75">
      <c r="B28" s="21" t="s">
        <v>23</v>
      </c>
      <c r="C28" s="21">
        <f>ROUND(C27,0)</f>
        <v>238</v>
      </c>
      <c r="D28" s="76" t="s">
        <v>18</v>
      </c>
      <c r="E28" s="76"/>
      <c r="F28" s="76"/>
      <c r="G28" s="76"/>
      <c r="H28" s="76"/>
      <c r="I28" s="76"/>
    </row>
    <row r="30" spans="1:14" ht="12.75">
      <c r="A30" s="75" t="s">
        <v>52</v>
      </c>
      <c r="B30" s="75"/>
      <c r="C30" s="17">
        <f>+C12-C28</f>
        <v>196</v>
      </c>
      <c r="D30" s="103" t="s">
        <v>82</v>
      </c>
      <c r="E30" s="103"/>
      <c r="F30" s="103"/>
      <c r="G30" s="103"/>
      <c r="H30" s="103"/>
      <c r="I30" s="103"/>
      <c r="J30" s="10"/>
      <c r="K30" s="10"/>
      <c r="L30" s="10"/>
      <c r="M30" s="10"/>
      <c r="N30" s="10"/>
    </row>
    <row r="31" spans="3:14" ht="12.75">
      <c r="C31" s="17"/>
      <c r="D31" s="103" t="s">
        <v>81</v>
      </c>
      <c r="E31" s="103"/>
      <c r="F31" s="103"/>
      <c r="G31" s="103"/>
      <c r="H31" s="103"/>
      <c r="I31" s="103"/>
      <c r="J31" s="10"/>
      <c r="K31" s="10"/>
      <c r="L31" s="10"/>
      <c r="M31" s="10"/>
      <c r="N31" s="10"/>
    </row>
    <row r="32" spans="1:14" ht="12.75">
      <c r="A32" s="75" t="s">
        <v>79</v>
      </c>
      <c r="B32" s="75"/>
      <c r="C32" s="17">
        <f>+C28</f>
        <v>238</v>
      </c>
      <c r="D32" s="75" t="s">
        <v>15</v>
      </c>
      <c r="E32" s="75"/>
      <c r="F32" s="75"/>
      <c r="G32" s="75"/>
      <c r="H32" s="75"/>
      <c r="I32" s="75"/>
      <c r="J32" s="10"/>
      <c r="K32" s="10"/>
      <c r="L32" s="10"/>
      <c r="M32" s="10"/>
      <c r="N32" s="10"/>
    </row>
    <row r="33" spans="3:14" ht="12.75">
      <c r="C33" s="17">
        <f>+C11</f>
        <v>34</v>
      </c>
      <c r="D33" s="75" t="s">
        <v>6</v>
      </c>
      <c r="E33" s="75"/>
      <c r="F33" s="75"/>
      <c r="G33" s="75"/>
      <c r="H33" s="75"/>
      <c r="I33" s="75"/>
      <c r="J33" s="10"/>
      <c r="K33" s="10"/>
      <c r="L33" s="10"/>
      <c r="M33" s="10"/>
      <c r="N33" s="10"/>
    </row>
    <row r="34" spans="3:14" ht="12.75">
      <c r="C34" s="17">
        <f>+C32-C33</f>
        <v>204</v>
      </c>
      <c r="D34" s="75" t="s">
        <v>26</v>
      </c>
      <c r="E34" s="75"/>
      <c r="F34" s="75"/>
      <c r="G34" s="75"/>
      <c r="H34" s="75"/>
      <c r="I34" s="75"/>
      <c r="J34" s="10"/>
      <c r="K34" s="10"/>
      <c r="L34" s="10"/>
      <c r="M34" s="10"/>
      <c r="N34" s="10"/>
    </row>
    <row r="35" spans="3:14" ht="12.75">
      <c r="C35" s="17">
        <f>IF(C34&lt;0,0,C34)</f>
        <v>204</v>
      </c>
      <c r="D35" s="75" t="s">
        <v>24</v>
      </c>
      <c r="E35" s="75"/>
      <c r="F35" s="75"/>
      <c r="G35" s="75"/>
      <c r="H35" s="75"/>
      <c r="I35" s="75"/>
      <c r="J35" s="10"/>
      <c r="K35" s="10"/>
      <c r="L35" s="10"/>
      <c r="M35" s="10"/>
      <c r="N35" s="10"/>
    </row>
    <row r="36" spans="3:14" ht="12.75">
      <c r="C36" s="17">
        <f>IF(C34&lt;0,C34,0)</f>
        <v>0</v>
      </c>
      <c r="D36" s="75" t="s">
        <v>25</v>
      </c>
      <c r="E36" s="75"/>
      <c r="F36" s="75"/>
      <c r="G36" s="75"/>
      <c r="H36" s="75"/>
      <c r="I36" s="75"/>
      <c r="J36" s="10"/>
      <c r="K36" s="10"/>
      <c r="L36" s="10"/>
      <c r="M36" s="10"/>
      <c r="N36" s="10"/>
    </row>
    <row r="38" spans="5:10" ht="12.75">
      <c r="E38" s="98" t="s">
        <v>94</v>
      </c>
      <c r="F38" s="98"/>
      <c r="G38" s="98"/>
      <c r="H38" s="99" t="str">
        <f>IF(C35&lt;C12,"Yes-Override the Rent","No. No Rent Override")</f>
        <v>Yes-Override the Rent</v>
      </c>
      <c r="I38" s="99"/>
      <c r="J38" s="99"/>
    </row>
    <row r="39" spans="5:13" ht="24" customHeight="1">
      <c r="E39" s="31"/>
      <c r="F39" s="100" t="s">
        <v>90</v>
      </c>
      <c r="G39" s="100"/>
      <c r="H39" s="100"/>
      <c r="I39" s="100"/>
      <c r="J39" s="100"/>
      <c r="K39" s="10"/>
      <c r="L39" s="10"/>
      <c r="M39" s="10"/>
    </row>
    <row r="40" spans="6:14" ht="24.75" customHeight="1">
      <c r="F40" s="101" t="s">
        <v>91</v>
      </c>
      <c r="G40" s="101"/>
      <c r="H40" s="101"/>
      <c r="I40" s="101"/>
      <c r="J40" s="101"/>
      <c r="K40" s="10"/>
      <c r="L40" s="10"/>
      <c r="M40" s="10"/>
      <c r="N40" s="10"/>
    </row>
    <row r="41" spans="1:14" ht="24.75" customHeight="1">
      <c r="A41" s="75" t="s">
        <v>52</v>
      </c>
      <c r="B41" s="75"/>
      <c r="C41" s="17">
        <f>+C12-C28</f>
        <v>196</v>
      </c>
      <c r="D41" s="103" t="s">
        <v>82</v>
      </c>
      <c r="E41" s="103"/>
      <c r="F41" s="29">
        <f>+F46-F43</f>
        <v>-34</v>
      </c>
      <c r="G41" s="102" t="s">
        <v>88</v>
      </c>
      <c r="H41" s="102"/>
      <c r="I41" s="102"/>
      <c r="J41" s="102"/>
      <c r="K41" s="10"/>
      <c r="L41" s="10"/>
      <c r="M41" s="10"/>
      <c r="N41" s="10"/>
    </row>
    <row r="42" spans="4:14" ht="12.75">
      <c r="D42" s="103" t="s">
        <v>81</v>
      </c>
      <c r="E42" s="103"/>
      <c r="F42" s="29"/>
      <c r="G42" s="30"/>
      <c r="H42" s="22"/>
      <c r="I42" s="22"/>
      <c r="J42" s="22"/>
      <c r="K42" s="10"/>
      <c r="L42" s="10"/>
      <c r="M42" s="10"/>
      <c r="N42" s="10"/>
    </row>
    <row r="43" spans="1:14" ht="26.25" customHeight="1">
      <c r="A43" s="75" t="s">
        <v>79</v>
      </c>
      <c r="B43" s="81"/>
      <c r="C43" s="17">
        <f>+C28</f>
        <v>238</v>
      </c>
      <c r="D43" s="75" t="s">
        <v>15</v>
      </c>
      <c r="E43" s="75"/>
      <c r="F43" s="29">
        <f>+F44+F45</f>
        <v>468</v>
      </c>
      <c r="G43" s="102" t="s">
        <v>87</v>
      </c>
      <c r="H43" s="102"/>
      <c r="I43" s="102"/>
      <c r="J43" s="102"/>
      <c r="K43" s="10"/>
      <c r="L43" s="10"/>
      <c r="M43" s="10"/>
      <c r="N43" s="10"/>
    </row>
    <row r="44" spans="3:14" ht="12.75">
      <c r="C44" s="17">
        <f>+C11</f>
        <v>34</v>
      </c>
      <c r="D44" s="75" t="s">
        <v>6</v>
      </c>
      <c r="E44" s="75"/>
      <c r="F44" s="29">
        <f>+C44</f>
        <v>34</v>
      </c>
      <c r="G44" s="22"/>
      <c r="H44" s="22"/>
      <c r="I44" s="22"/>
      <c r="J44" s="22"/>
      <c r="K44" s="10"/>
      <c r="L44" s="10"/>
      <c r="M44" s="10"/>
      <c r="N44" s="10"/>
    </row>
    <row r="45" spans="3:14" ht="27.75" customHeight="1">
      <c r="C45" s="17">
        <f>+C32-C33</f>
        <v>204</v>
      </c>
      <c r="D45" s="75" t="s">
        <v>26</v>
      </c>
      <c r="E45" s="75"/>
      <c r="F45" s="29">
        <f>+F46</f>
        <v>434</v>
      </c>
      <c r="G45" s="101" t="s">
        <v>86</v>
      </c>
      <c r="H45" s="101"/>
      <c r="I45" s="101"/>
      <c r="J45" s="101"/>
      <c r="K45" s="10"/>
      <c r="L45" s="10"/>
      <c r="M45" s="10"/>
      <c r="N45" s="10"/>
    </row>
    <row r="46" spans="3:10" ht="12.75">
      <c r="C46" s="17">
        <f>IF(C34&lt;0,0,C34)</f>
        <v>204</v>
      </c>
      <c r="D46" s="75" t="s">
        <v>24</v>
      </c>
      <c r="E46" s="75"/>
      <c r="F46" s="29">
        <f>+C12</f>
        <v>434</v>
      </c>
      <c r="G46" s="102" t="s">
        <v>92</v>
      </c>
      <c r="H46" s="102"/>
      <c r="I46" s="102"/>
      <c r="J46" s="102"/>
    </row>
    <row r="47" spans="3:10" ht="12.75">
      <c r="C47" s="17">
        <f>IF(C34&lt;0,C34,0)</f>
        <v>0</v>
      </c>
      <c r="D47" s="75" t="s">
        <v>25</v>
      </c>
      <c r="E47" s="75"/>
      <c r="F47" s="29">
        <f>IF(F34&lt;0,F34,0)</f>
        <v>0</v>
      </c>
      <c r="G47" s="22"/>
      <c r="H47" s="22"/>
      <c r="I47" s="22"/>
      <c r="J47" s="22"/>
    </row>
    <row r="49" spans="3:13" ht="12.75">
      <c r="C49" s="97" t="s">
        <v>93</v>
      </c>
      <c r="D49" s="97"/>
      <c r="E49" s="97"/>
      <c r="F49" s="97"/>
      <c r="G49" s="97"/>
      <c r="H49" s="97"/>
      <c r="I49" s="97"/>
      <c r="J49" s="97"/>
      <c r="K49" s="10"/>
      <c r="L49" s="10"/>
      <c r="M49" s="10"/>
    </row>
  </sheetData>
  <sheetProtection/>
  <mergeCells count="56">
    <mergeCell ref="A3:I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9:B19"/>
    <mergeCell ref="A25:B25"/>
    <mergeCell ref="A22:B22"/>
    <mergeCell ref="A27:B27"/>
    <mergeCell ref="A30:B30"/>
    <mergeCell ref="A32:B32"/>
    <mergeCell ref="A41:B41"/>
    <mergeCell ref="A43:B43"/>
    <mergeCell ref="A1:B1"/>
    <mergeCell ref="D1:F1"/>
    <mergeCell ref="D7:I7"/>
    <mergeCell ref="D10:I10"/>
    <mergeCell ref="D15:I15"/>
    <mergeCell ref="D16:I16"/>
    <mergeCell ref="D18:I18"/>
    <mergeCell ref="D19:I19"/>
    <mergeCell ref="D21:I21"/>
    <mergeCell ref="D22:I22"/>
    <mergeCell ref="D24:I24"/>
    <mergeCell ref="D25:I25"/>
    <mergeCell ref="D27:I27"/>
    <mergeCell ref="D28:I28"/>
    <mergeCell ref="D30:I30"/>
    <mergeCell ref="D31:I31"/>
    <mergeCell ref="D32:I32"/>
    <mergeCell ref="D33:I33"/>
    <mergeCell ref="D34:I34"/>
    <mergeCell ref="D35:I35"/>
    <mergeCell ref="D36:I36"/>
    <mergeCell ref="D41:E41"/>
    <mergeCell ref="D42:E42"/>
    <mergeCell ref="D43:E43"/>
    <mergeCell ref="D44:E44"/>
    <mergeCell ref="D45:E45"/>
    <mergeCell ref="D46:E46"/>
    <mergeCell ref="C49:J49"/>
    <mergeCell ref="D47:E47"/>
    <mergeCell ref="E38:G38"/>
    <mergeCell ref="H38:J38"/>
    <mergeCell ref="F39:J39"/>
    <mergeCell ref="F40:J40"/>
    <mergeCell ref="G41:J41"/>
    <mergeCell ref="G43:J43"/>
    <mergeCell ref="G45:J45"/>
    <mergeCell ref="G46:J46"/>
  </mergeCells>
  <printOptions/>
  <pageMargins left="0.75" right="0.75" top="1" bottom="1" header="0.5" footer="0.5"/>
  <pageSetup fitToHeight="10" fitToWidth="1" horizontalDpi="600" verticalDpi="600" orientation="portrait" scale="83" r:id="rId1"/>
  <headerFooter alignWithMargins="0">
    <oddHeader>&amp;C&amp;14TRACS 202D Calculating Tenant Rent
PRAC</oddHeader>
    <oddFooter>&amp;L&amp;8page &amp;P of &amp;N&amp;R&amp;8revised 4/5/2012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IPM-Software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 Graef</dc:creator>
  <cp:keywords/>
  <dc:description/>
  <cp:lastModifiedBy>Jed Graef</cp:lastModifiedBy>
  <cp:lastPrinted>2012-06-19T11:07:58Z</cp:lastPrinted>
  <dcterms:created xsi:type="dcterms:W3CDTF">2003-11-15T17:03:38Z</dcterms:created>
  <dcterms:modified xsi:type="dcterms:W3CDTF">2012-12-06T01:44:50Z</dcterms:modified>
  <cp:category/>
  <cp:version/>
  <cp:contentType/>
  <cp:contentStatus/>
</cp:coreProperties>
</file>